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rlu05470\Documents\Verejné obstarávanie mies.kom.u Hud.2024\"/>
    </mc:Choice>
  </mc:AlternateContent>
  <xr:revisionPtr revIDLastSave="0" documentId="8_{424FB81D-1214-449E-994E-5A17E425BDD2}" xr6:coauthVersionLast="36" xr6:coauthVersionMax="36" xr10:uidLastSave="{00000000-0000-0000-0000-000000000000}"/>
  <bookViews>
    <workbookView xWindow="0" yWindow="0" windowWidth="28800" windowHeight="12105" firstSheet="1" activeTab="1" xr2:uid="{00000000-000D-0000-FFFF-FFFF00000000}"/>
  </bookViews>
  <sheets>
    <sheet name="Rekapitulácia stavby" sheetId="1" state="veryHidden" r:id="rId1"/>
    <sheet name="53 - Oprava časti miestne..." sheetId="2" r:id="rId2"/>
  </sheets>
  <definedNames>
    <definedName name="_xlnm._FilterDatabase" localSheetId="1" hidden="1">'53 - Oprava časti miestne...'!$C$116:$K$131</definedName>
    <definedName name="_xlnm.Print_Titles" localSheetId="1">'53 - Oprava časti miestne...'!$116:$116</definedName>
    <definedName name="_xlnm.Print_Titles" localSheetId="0">'Rekapitulácia stavby'!$92:$92</definedName>
    <definedName name="_xlnm.Print_Area" localSheetId="1">'53 - Oprava časti miestne...'!$C$4:$J$76,'53 - Oprava časti miestne...'!$C$82:$J$100,'53 - Oprava časti miestne...'!$C$106:$J$131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31" i="2"/>
  <c r="BH131" i="2"/>
  <c r="BG131" i="2"/>
  <c r="BE131" i="2"/>
  <c r="T131" i="2"/>
  <c r="T130" i="2" s="1"/>
  <c r="R131" i="2"/>
  <c r="R130" i="2" s="1"/>
  <c r="P131" i="2"/>
  <c r="P130" i="2" s="1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F35" i="2" s="1"/>
  <c r="BH122" i="2"/>
  <c r="BG122" i="2"/>
  <c r="BE122" i="2"/>
  <c r="T122" i="2"/>
  <c r="R122" i="2"/>
  <c r="P122" i="2"/>
  <c r="BI120" i="2"/>
  <c r="BH120" i="2"/>
  <c r="F34" i="2" s="1"/>
  <c r="BG120" i="2"/>
  <c r="F33" i="2" s="1"/>
  <c r="BE120" i="2"/>
  <c r="F31" i="2" s="1"/>
  <c r="T120" i="2"/>
  <c r="T119" i="2"/>
  <c r="R120" i="2"/>
  <c r="R119" i="2" s="1"/>
  <c r="P120" i="2"/>
  <c r="P119" i="2"/>
  <c r="J114" i="2"/>
  <c r="F113" i="2"/>
  <c r="F111" i="2"/>
  <c r="E109" i="2"/>
  <c r="J90" i="2"/>
  <c r="F89" i="2"/>
  <c r="F87" i="2"/>
  <c r="E85" i="2"/>
  <c r="J19" i="2"/>
  <c r="E19" i="2"/>
  <c r="J113" i="2" s="1"/>
  <c r="J18" i="2"/>
  <c r="J16" i="2"/>
  <c r="E16" i="2"/>
  <c r="F114" i="2" s="1"/>
  <c r="J15" i="2"/>
  <c r="J10" i="2"/>
  <c r="J111" i="2"/>
  <c r="L90" i="1"/>
  <c r="AM90" i="1"/>
  <c r="AM89" i="1"/>
  <c r="L89" i="1"/>
  <c r="AM87" i="1"/>
  <c r="L87" i="1"/>
  <c r="L85" i="1"/>
  <c r="L84" i="1"/>
  <c r="J131" i="2"/>
  <c r="BK128" i="2"/>
  <c r="J125" i="2"/>
  <c r="BK123" i="2"/>
  <c r="BK120" i="2"/>
  <c r="BK129" i="2"/>
  <c r="J128" i="2"/>
  <c r="J127" i="2"/>
  <c r="BK124" i="2"/>
  <c r="BK122" i="2"/>
  <c r="AS94" i="1"/>
  <c r="J123" i="2"/>
  <c r="BK131" i="2"/>
  <c r="J129" i="2"/>
  <c r="BK127" i="2"/>
  <c r="BK125" i="2"/>
  <c r="J124" i="2"/>
  <c r="J122" i="2"/>
  <c r="J120" i="2"/>
  <c r="J31" i="2" l="1"/>
  <c r="T121" i="2"/>
  <c r="R121" i="2"/>
  <c r="R118" i="2" s="1"/>
  <c r="R117" i="2" s="1"/>
  <c r="T126" i="2"/>
  <c r="T118" i="2" s="1"/>
  <c r="T117" i="2" s="1"/>
  <c r="BK121" i="2"/>
  <c r="J121" i="2" s="1"/>
  <c r="J97" i="2" s="1"/>
  <c r="BK126" i="2"/>
  <c r="J126" i="2"/>
  <c r="J98" i="2" s="1"/>
  <c r="R126" i="2"/>
  <c r="P121" i="2"/>
  <c r="P118" i="2"/>
  <c r="P117" i="2" s="1"/>
  <c r="AU95" i="1" s="1"/>
  <c r="AU94" i="1" s="1"/>
  <c r="P126" i="2"/>
  <c r="BK130" i="2"/>
  <c r="J130" i="2" s="1"/>
  <c r="J99" i="2" s="1"/>
  <c r="BK119" i="2"/>
  <c r="J119" i="2"/>
  <c r="J96" i="2" s="1"/>
  <c r="AV95" i="1"/>
  <c r="BC95" i="1"/>
  <c r="BB95" i="1"/>
  <c r="BB94" i="1" s="1"/>
  <c r="W31" i="1" s="1"/>
  <c r="AZ95" i="1"/>
  <c r="J87" i="2"/>
  <c r="J89" i="2"/>
  <c r="F90" i="2"/>
  <c r="BF120" i="2"/>
  <c r="BF122" i="2"/>
  <c r="BF123" i="2"/>
  <c r="BF124" i="2"/>
  <c r="BF125" i="2"/>
  <c r="BF127" i="2"/>
  <c r="BF128" i="2"/>
  <c r="BF129" i="2"/>
  <c r="BF131" i="2"/>
  <c r="BD95" i="1"/>
  <c r="BD94" i="1" s="1"/>
  <c r="W33" i="1" s="1"/>
  <c r="BC94" i="1"/>
  <c r="W32" i="1"/>
  <c r="AZ94" i="1"/>
  <c r="W29" i="1"/>
  <c r="BK118" i="2" l="1"/>
  <c r="J118" i="2" s="1"/>
  <c r="J95" i="2" s="1"/>
  <c r="F32" i="2"/>
  <c r="BA95" i="1"/>
  <c r="BA94" i="1" s="1"/>
  <c r="W30" i="1" s="1"/>
  <c r="AV94" i="1"/>
  <c r="AK29" i="1" s="1"/>
  <c r="AX94" i="1"/>
  <c r="AY94" i="1"/>
  <c r="J32" i="2"/>
  <c r="AW95" i="1" s="1"/>
  <c r="AT95" i="1" s="1"/>
  <c r="BK117" i="2" l="1"/>
  <c r="J117" i="2" s="1"/>
  <c r="J94" i="2" s="1"/>
  <c r="AW94" i="1"/>
  <c r="AK30" i="1" s="1"/>
  <c r="J28" i="2" l="1"/>
  <c r="AG95" i="1"/>
  <c r="AG94" i="1" s="1"/>
  <c r="AT94" i="1"/>
  <c r="AN94" i="1" l="1"/>
  <c r="AK26" i="1"/>
  <c r="AK35" i="1" s="1"/>
  <c r="J37" i="2"/>
  <c r="AN95" i="1"/>
</calcChain>
</file>

<file path=xl/sharedStrings.xml><?xml version="1.0" encoding="utf-8"?>
<sst xmlns="http://schemas.openxmlformats.org/spreadsheetml/2006/main" count="407" uniqueCount="153">
  <si>
    <t>Export Komplet</t>
  </si>
  <si>
    <t/>
  </si>
  <si>
    <t>2.0</t>
  </si>
  <si>
    <t>False</t>
  </si>
  <si>
    <t>{50c4e109-1fbe-4081-b969-f3c9a152a30b}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</si>
  <si>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</si>
  <si>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</si>
  <si>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</si>
  <si>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</si>
  <si>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</si>
  <si>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</si>
  <si>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</si>
  <si>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</si>
  <si>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53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</si>
  <si>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</si>
  <si>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</si>
  <si>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časti miestnej komunikácie u Hudečkov v obci Kľak, EKN  parc.č. 1801/41, 1801/54</t>
  </si>
  <si>
    <t>JKSO:</t>
  </si>
  <si>
    <t>KS:</t>
  </si>
  <si>
    <t>Miesto:</t>
  </si>
  <si>
    <t xml:space="preserve">Kľak </t>
  </si>
  <si>
    <t>Dátum:</t>
  </si>
  <si>
    <t>5. 9. 2024</t>
  </si>
  <si>
    <t>Objednávateľ:</t>
  </si>
  <si>
    <t>IČO:</t>
  </si>
  <si>
    <t xml:space="preserve">Obec Kľak  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</si>
  <si>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</si>
  <si>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</si>
  <si>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</si>
  <si>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</si>
  <si>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</si>
  <si>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</si>
  <si>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</si>
  <si>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 xml:space="preserve">Ing. Michal Mok </t>
  </si>
  <si>
    <t>Poznámka:</t>
  </si>
  <si>
    <t>K správnemu naceneniu výkazu výmer je potrebné naštudovanie PD a obhliadka stavby. Naceniť je potrebné jestvujúci výkaz výmer podľa pokynov tendrového zadávateľa, resp. zmluvy o dielo. Výmeny materiálov je potrebné prekonzultovať s architektom a investorom. Pri materiáloch uvedených všeobecne dodávateľ špecifikuje konkrétny uvažovaný druh. VŠETKY NA STAVBU DODÁVANÉ  POLOŹKY (VÝROBKY) SÚ VĆÍTANE MONTÁŽE A NEVYHNUTNÉHO MONTÁŽEHO MATERIÁLU.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</si>
  <si>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</si>
  <si>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</si>
  <si>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</si>
  <si>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</si>
  <si>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</si>
  <si>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</si>
  <si>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</si>
  <si>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</si>
  <si>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</si>
  <si>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</si>
  <si>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</si>
  <si>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</si>
  <si>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</si>
  <si>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</si>
  <si>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</si>
  <si>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</si>
  <si>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</si>
  <si>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</si>
  <si>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</si>
  <si>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</si>
  <si>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</si>
  <si>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</si>
  <si>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</si>
  <si>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</si>
  <si>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</si>
  <si>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</si>
  <si>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</si>
  <si>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</si>
  <si>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</si>
  <si>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</si>
  <si>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</si>
  <si>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</si>
  <si>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</si>
  <si>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</si>
  <si>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</si>
  <si>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</si>
  <si>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</si>
  <si>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</si>
  <si>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</si>
  <si>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</si>
  <si>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</si>
  <si>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</si>
  <si>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</si>
  <si>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</si>
  <si>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</si>
  <si>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</si>
  <si>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</si>
  <si>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</si>
  <si>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</si>
  <si>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</si>
  <si>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</si>
  <si>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</si>
  <si>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</si>
  <si>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</si>
  <si>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</si>
  <si>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</si>
  <si>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</si>
  <si>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</si>
  <si>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</si>
  <si>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</si>
  <si>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</si>
  <si>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</si>
  <si>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</si>
  <si>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</si>
  <si>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</si>
  <si>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</si>
  <si>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</si>
  <si>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</si>
  <si>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</si>
  <si>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</si>
  <si>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</si>
  <si>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</si>
  <si>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</si>
  <si>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</si>
  <si>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</si>
  <si>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113152240.S</t>
  </si>
  <si>
    <t>Frézovanie asf. podkladu alebo krytu bez prek., plochy do 500 m2, pruh š. cez 0,5 m do 1 m, do  hr. 100 mm  0,250 t</t>
  </si>
  <si>
    <t>m2</t>
  </si>
  <si>
    <t>4</t>
  </si>
  <si>
    <t>2</t>
  </si>
  <si>
    <t>834409436</t>
  </si>
  <si>
    <t>5</t>
  </si>
  <si>
    <t>Komunikácie</t>
  </si>
  <si>
    <t>573231108.S</t>
  </si>
  <si>
    <t>Postrek asfaltový spojovací bez posypu kamenivom z cestnej emulzie v množstve 0,60 kg/m2</t>
  </si>
  <si>
    <t>783150336</t>
  </si>
  <si>
    <t>3</t>
  </si>
  <si>
    <t>572751212.R</t>
  </si>
  <si>
    <t xml:space="preserve">Dodávka a montáž živičných krytov zmesou AC 8 O hr. 60 - 80mm - ručným rozprestrením a zhutnením </t>
  </si>
  <si>
    <t>-127307282</t>
  </si>
  <si>
    <t>577134231.S</t>
  </si>
  <si>
    <t>Asfaltový betón vrstva obrusná AC 11 O v pruhu š. do 3 m z nemodifik. asfaltu tr. II, po zhutnení hr. 40 mm</t>
  </si>
  <si>
    <t>90657658</t>
  </si>
  <si>
    <t>577154371.R</t>
  </si>
  <si>
    <t>Asfaltový betón vrstva obrusná alebo ložná AC 16 v pruhu š. do 3 m z modifik. asfaltu tr. II, po zhutnení hr. 60 mm</t>
  </si>
  <si>
    <t>-411182306</t>
  </si>
  <si>
    <t>9</t>
  </si>
  <si>
    <t>Ostatné konštrukcie a práce-búranie</t>
  </si>
  <si>
    <t>6</t>
  </si>
  <si>
    <t>919735112.S</t>
  </si>
  <si>
    <t>Rezanie existujúceho asfaltového krytu alebo podkladu hĺbky nad 50 do 100 mm</t>
  </si>
  <si>
    <t>m</t>
  </si>
  <si>
    <t>-205262756</t>
  </si>
  <si>
    <t>7</t>
  </si>
  <si>
    <t>938908411.S</t>
  </si>
  <si>
    <t>Očistenie povrchu krytu alebo podkladu asfaltového, betónového alebo dláždeného tlakom vody</t>
  </si>
  <si>
    <t>607815604</t>
  </si>
  <si>
    <t>8</t>
  </si>
  <si>
    <t>979081111.S</t>
  </si>
  <si>
    <t>Odvoz sutiny a vybúraných hmôt na skládku do 1 km</t>
  </si>
  <si>
    <t>t</t>
  </si>
  <si>
    <t>-2098547883</t>
  </si>
  <si>
    <t>99</t>
  </si>
  <si>
    <t>Presun hmôt HSV</t>
  </si>
  <si>
    <t>998225111.S</t>
  </si>
  <si>
    <t>Presun hmôt pre pozemnú komunikáciu a letisko s krytom asfaltovým akejkoľvek dĺžky objektu</t>
  </si>
  <si>
    <t>-374110477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</si>
</sst>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92" t="s">
        <v>13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7"/>
      <c r="BE5" s="189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93" t="s">
        <v>16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7"/>
      <c r="BE6" s="190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90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90"/>
      <c r="BS8" s="14" t="s">
        <v>6</v>
      </c>
    </row>
    <row r="9" spans="1:74" s="1" customFormat="1" ht="14.45" customHeight="1">
      <c r="B9" s="17"/>
      <c r="AR9" s="17"/>
      <c r="BE9" s="190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90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90"/>
      <c r="BS11" s="14" t="s">
        <v>6</v>
      </c>
    </row>
    <row r="12" spans="1:74" s="1" customFormat="1" ht="6.95" customHeight="1">
      <c r="B12" s="17"/>
      <c r="AR12" s="17"/>
      <c r="BE12" s="190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90"/>
      <c r="BS13" s="14" t="s">
        <v>6</v>
      </c>
    </row>
    <row r="14" spans="1:74" ht="12.75">
      <c r="B14" s="17"/>
      <c r="E14" s="194" t="s">
        <v>28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4" t="s">
        <v>26</v>
      </c>
      <c r="AN14" s="26" t="s">
        <v>28</v>
      </c>
      <c r="AR14" s="17"/>
      <c r="BE14" s="190"/>
      <c r="BS14" s="14" t="s">
        <v>6</v>
      </c>
    </row>
    <row r="15" spans="1:74" s="1" customFormat="1" ht="6.95" customHeight="1">
      <c r="B15" s="17"/>
      <c r="AR15" s="17"/>
      <c r="BE15" s="190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190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190"/>
      <c r="BS17" s="14" t="s">
        <v>31</v>
      </c>
    </row>
    <row r="18" spans="1:71" s="1" customFormat="1" ht="6.95" customHeight="1">
      <c r="B18" s="17"/>
      <c r="AR18" s="17"/>
      <c r="BE18" s="190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190"/>
      <c r="BS19" s="14" t="s">
        <v>6</v>
      </c>
    </row>
    <row r="20" spans="1:71" s="1" customFormat="1" ht="18.399999999999999" customHeight="1">
      <c r="B20" s="17"/>
      <c r="E20" s="22" t="s">
        <v>33</v>
      </c>
      <c r="AK20" s="24" t="s">
        <v>26</v>
      </c>
      <c r="AN20" s="22" t="s">
        <v>1</v>
      </c>
      <c r="AR20" s="17"/>
      <c r="BE20" s="190"/>
      <c r="BS20" s="14" t="s">
        <v>31</v>
      </c>
    </row>
    <row r="21" spans="1:71" s="1" customFormat="1" ht="6.95" customHeight="1">
      <c r="B21" s="17"/>
      <c r="AR21" s="17"/>
      <c r="BE21" s="190"/>
    </row>
    <row r="22" spans="1:71" s="1" customFormat="1" ht="12" customHeight="1">
      <c r="B22" s="17"/>
      <c r="D22" s="24" t="s">
        <v>34</v>
      </c>
      <c r="AR22" s="17"/>
      <c r="BE22" s="190"/>
    </row>
    <row r="23" spans="1:71" s="1" customFormat="1" ht="47.25" customHeight="1">
      <c r="B23" s="17"/>
      <c r="E23" s="196" t="s">
        <v>35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7"/>
      <c r="BE23" s="190"/>
    </row>
    <row r="24" spans="1:71" s="1" customFormat="1" ht="6.95" customHeight="1">
      <c r="B24" s="17"/>
      <c r="AR24" s="17"/>
      <c r="BE24" s="19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0"/>
    </row>
    <row r="26" spans="1:71" s="2" customFormat="1" ht="25.9" customHeight="1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7">
        <f>ROUND(AG94,2)</f>
        <v>0</v>
      </c>
      <c r="AL26" s="198"/>
      <c r="AM26" s="198"/>
      <c r="AN26" s="198"/>
      <c r="AO26" s="198"/>
      <c r="AP26" s="29"/>
      <c r="AQ26" s="29"/>
      <c r="AR26" s="30"/>
      <c r="BE26" s="19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9" t="s">
        <v>37</v>
      </c>
      <c r="M28" s="199"/>
      <c r="N28" s="199"/>
      <c r="O28" s="199"/>
      <c r="P28" s="199"/>
      <c r="Q28" s="29"/>
      <c r="R28" s="29"/>
      <c r="S28" s="29"/>
      <c r="T28" s="29"/>
      <c r="U28" s="29"/>
      <c r="V28" s="29"/>
      <c r="W28" s="199" t="s">
        <v>38</v>
      </c>
      <c r="X28" s="199"/>
      <c r="Y28" s="199"/>
      <c r="Z28" s="199"/>
      <c r="AA28" s="199"/>
      <c r="AB28" s="199"/>
      <c r="AC28" s="199"/>
      <c r="AD28" s="199"/>
      <c r="AE28" s="199"/>
      <c r="AF28" s="29"/>
      <c r="AG28" s="29"/>
      <c r="AH28" s="29"/>
      <c r="AI28" s="29"/>
      <c r="AJ28" s="29"/>
      <c r="AK28" s="199" t="s">
        <v>39</v>
      </c>
      <c r="AL28" s="199"/>
      <c r="AM28" s="199"/>
      <c r="AN28" s="199"/>
      <c r="AO28" s="199"/>
      <c r="AP28" s="29"/>
      <c r="AQ28" s="29"/>
      <c r="AR28" s="30"/>
      <c r="BE28" s="190"/>
    </row>
    <row r="29" spans="1:71" s="3" customFormat="1" ht="14.45" customHeight="1">
      <c r="B29" s="34"/>
      <c r="D29" s="24" t="s">
        <v>40</v>
      </c>
      <c r="F29" s="35" t="s">
        <v>41</v>
      </c>
      <c r="L29" s="184">
        <v>0.2</v>
      </c>
      <c r="M29" s="183"/>
      <c r="N29" s="183"/>
      <c r="O29" s="183"/>
      <c r="P29" s="183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2)</f>
        <v>0</v>
      </c>
      <c r="AL29" s="183"/>
      <c r="AM29" s="183"/>
      <c r="AN29" s="183"/>
      <c r="AO29" s="183"/>
      <c r="AR29" s="34"/>
      <c r="BE29" s="191"/>
    </row>
    <row r="30" spans="1:71" s="3" customFormat="1" ht="14.45" customHeight="1">
      <c r="B30" s="34"/>
      <c r="F30" s="35" t="s">
        <v>42</v>
      </c>
      <c r="L30" s="184">
        <v>0.2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4"/>
      <c r="BE30" s="191"/>
    </row>
    <row r="31" spans="1:71" s="3" customFormat="1" ht="14.45" hidden="1" customHeight="1">
      <c r="B31" s="34"/>
      <c r="F31" s="24" t="s">
        <v>43</v>
      </c>
      <c r="L31" s="184">
        <v>0.2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4"/>
      <c r="BE31" s="191"/>
    </row>
    <row r="32" spans="1:71" s="3" customFormat="1" ht="14.45" hidden="1" customHeight="1">
      <c r="B32" s="34"/>
      <c r="F32" s="24" t="s">
        <v>44</v>
      </c>
      <c r="L32" s="184">
        <v>0.2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4"/>
      <c r="BE32" s="191"/>
    </row>
    <row r="33" spans="1:57" s="3" customFormat="1" ht="14.45" hidden="1" customHeight="1">
      <c r="B33" s="34"/>
      <c r="F33" s="35" t="s">
        <v>45</v>
      </c>
      <c r="L33" s="184">
        <v>0</v>
      </c>
      <c r="M33" s="183"/>
      <c r="N33" s="183"/>
      <c r="O33" s="183"/>
      <c r="P33" s="183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K33" s="182">
        <v>0</v>
      </c>
      <c r="AL33" s="183"/>
      <c r="AM33" s="183"/>
      <c r="AN33" s="183"/>
      <c r="AO33" s="183"/>
      <c r="AR33" s="34"/>
      <c r="BE33" s="19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0"/>
    </row>
    <row r="35" spans="1:57" s="2" customFormat="1" ht="25.9" customHeight="1">
      <c r="A35" s="29"/>
      <c r="B35" s="30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85" t="s">
        <v>48</v>
      </c>
      <c r="Y35" s="186"/>
      <c r="Z35" s="186"/>
      <c r="AA35" s="186"/>
      <c r="AB35" s="186"/>
      <c r="AC35" s="38"/>
      <c r="AD35" s="38"/>
      <c r="AE35" s="38"/>
      <c r="AF35" s="38"/>
      <c r="AG35" s="38"/>
      <c r="AH35" s="38"/>
      <c r="AI35" s="38"/>
      <c r="AJ35" s="38"/>
      <c r="AK35" s="187">
        <f>SUM(AK26:AK33)</f>
        <v>0</v>
      </c>
      <c r="AL35" s="186"/>
      <c r="AM35" s="186"/>
      <c r="AN35" s="186"/>
      <c r="AO35" s="188"/>
      <c r="AP35" s="36"/>
      <c r="AQ35" s="36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3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51</v>
      </c>
      <c r="AI60" s="32"/>
      <c r="AJ60" s="32"/>
      <c r="AK60" s="32"/>
      <c r="AL60" s="32"/>
      <c r="AM60" s="43" t="s">
        <v>52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3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51</v>
      </c>
      <c r="AI75" s="32"/>
      <c r="AJ75" s="32"/>
      <c r="AK75" s="32"/>
      <c r="AL75" s="32"/>
      <c r="AM75" s="43" t="s">
        <v>52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0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0" s="2" customFormat="1" ht="24.95" customHeight="1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9"/>
      <c r="C84" s="24" t="s">
        <v>12</v>
      </c>
      <c r="L84" s="4" t="str">
        <f>K5</f>
        <v>53</v>
      </c>
      <c r="AR84" s="49"/>
    </row>
    <row r="85" spans="1:90" s="5" customFormat="1" ht="36.950000000000003" customHeight="1">
      <c r="B85" s="50"/>
      <c r="C85" s="51" t="s">
        <v>15</v>
      </c>
      <c r="L85" s="173" t="str">
        <f>K6</f>
        <v>Oprava časti miestnej komunikácie u Hudečkov v obci Kľak, EKN  parc.č. 1801/41, 1801/54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50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 xml:space="preserve">Kľak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75" t="str">
        <f>IF(AN8= "","",AN8)</f>
        <v>5. 9. 2024</v>
      </c>
      <c r="AN87" s="175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Obec Kľak 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76" t="str">
        <f>IF(E17="","",E17)</f>
        <v xml:space="preserve"> </v>
      </c>
      <c r="AN89" s="177"/>
      <c r="AO89" s="177"/>
      <c r="AP89" s="177"/>
      <c r="AQ89" s="29"/>
      <c r="AR89" s="30"/>
      <c r="AS89" s="178" t="s">
        <v>56</v>
      </c>
      <c r="AT89" s="179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0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76" t="str">
        <f>IF(E20="","",E20)</f>
        <v xml:space="preserve">Ing. Michal Mok </v>
      </c>
      <c r="AN90" s="177"/>
      <c r="AO90" s="177"/>
      <c r="AP90" s="177"/>
      <c r="AQ90" s="29"/>
      <c r="AR90" s="30"/>
      <c r="AS90" s="180"/>
      <c r="AT90" s="181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0"/>
      <c r="AT91" s="181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0" s="2" customFormat="1" ht="29.25" customHeight="1">
      <c r="A92" s="29"/>
      <c r="B92" s="30"/>
      <c r="C92" s="163" t="s">
        <v>57</v>
      </c>
      <c r="D92" s="164"/>
      <c r="E92" s="164"/>
      <c r="F92" s="164"/>
      <c r="G92" s="164"/>
      <c r="H92" s="58"/>
      <c r="I92" s="165" t="s">
        <v>58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6" t="s">
        <v>59</v>
      </c>
      <c r="AH92" s="164"/>
      <c r="AI92" s="164"/>
      <c r="AJ92" s="164"/>
      <c r="AK92" s="164"/>
      <c r="AL92" s="164"/>
      <c r="AM92" s="164"/>
      <c r="AN92" s="165" t="s">
        <v>60</v>
      </c>
      <c r="AO92" s="164"/>
      <c r="AP92" s="167"/>
      <c r="AQ92" s="59" t="s">
        <v>61</v>
      </c>
      <c r="AR92" s="30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0" s="6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71">
        <f>ROUND(AG95,2)</f>
        <v>0</v>
      </c>
      <c r="AH94" s="171"/>
      <c r="AI94" s="171"/>
      <c r="AJ94" s="171"/>
      <c r="AK94" s="171"/>
      <c r="AL94" s="171"/>
      <c r="AM94" s="171"/>
      <c r="AN94" s="172">
        <f>SUM(AG94,AT94)</f>
        <v>0</v>
      </c>
      <c r="AO94" s="172"/>
      <c r="AP94" s="172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75</v>
      </c>
      <c r="BT94" s="75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0" s="7" customFormat="1" ht="37.5" customHeight="1">
      <c r="A95" s="76" t="s">
        <v>79</v>
      </c>
      <c r="B95" s="77"/>
      <c r="C95" s="78"/>
      <c r="D95" s="170" t="s">
        <v>13</v>
      </c>
      <c r="E95" s="170"/>
      <c r="F95" s="170"/>
      <c r="G95" s="170"/>
      <c r="H95" s="170"/>
      <c r="I95" s="79"/>
      <c r="J95" s="170" t="s">
        <v>16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68">
        <f>'53 - Oprava časti miestne...'!J28</f>
        <v>0</v>
      </c>
      <c r="AH95" s="169"/>
      <c r="AI95" s="169"/>
      <c r="AJ95" s="169"/>
      <c r="AK95" s="169"/>
      <c r="AL95" s="169"/>
      <c r="AM95" s="169"/>
      <c r="AN95" s="168">
        <f>SUM(AG95,AT95)</f>
        <v>0</v>
      </c>
      <c r="AO95" s="169"/>
      <c r="AP95" s="169"/>
      <c r="AQ95" s="80" t="s">
        <v>80</v>
      </c>
      <c r="AR95" s="77"/>
      <c r="AS95" s="81">
        <v>0</v>
      </c>
      <c r="AT95" s="82">
        <f>ROUND(SUM(AV95:AW95),2)</f>
        <v>0</v>
      </c>
      <c r="AU95" s="83">
        <f>'53 - Oprava časti miestne...'!P117</f>
        <v>0</v>
      </c>
      <c r="AV95" s="82">
        <f>'53 - Oprava časti miestne...'!J31</f>
        <v>0</v>
      </c>
      <c r="AW95" s="82">
        <f>'53 - Oprava časti miestne...'!J32</f>
        <v>0</v>
      </c>
      <c r="AX95" s="82">
        <f>'53 - Oprava časti miestne...'!J33</f>
        <v>0</v>
      </c>
      <c r="AY95" s="82">
        <f>'53 - Oprava časti miestne...'!J34</f>
        <v>0</v>
      </c>
      <c r="AZ95" s="82">
        <f>'53 - Oprava časti miestne...'!F31</f>
        <v>0</v>
      </c>
      <c r="BA95" s="82">
        <f>'53 - Oprava časti miestne...'!F32</f>
        <v>0</v>
      </c>
      <c r="BB95" s="82">
        <f>'53 - Oprava časti miestne...'!F33</f>
        <v>0</v>
      </c>
      <c r="BC95" s="82">
        <f>'53 - Oprava časti miestne...'!F34</f>
        <v>0</v>
      </c>
      <c r="BD95" s="84">
        <f>'53 - Oprava časti miestne...'!F35</f>
        <v>0</v>
      </c>
      <c r="BT95" s="85" t="s">
        <v>81</v>
      </c>
      <c r="BU95" s="85" t="s">
        <v>82</v>
      </c>
      <c r="BV95" s="85" t="s">
        <v>77</v>
      </c>
      <c r="BW95" s="85" t="s">
        <v>4</v>
      </c>
      <c r="BX95" s="85" t="s">
        <v>78</v>
      </c>
      <c r="CL95" s="85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3 - Oprava časti miestn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2"/>
  <sheetViews>
    <sheetView showGridLines="0" tabSelected="1" workbookViewId="0">
      <selection activeCell="F131" sqref="F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83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30" customHeight="1">
      <c r="A7" s="29"/>
      <c r="B7" s="30"/>
      <c r="C7" s="29"/>
      <c r="D7" s="29"/>
      <c r="E7" s="173" t="s">
        <v>16</v>
      </c>
      <c r="F7" s="200"/>
      <c r="G7" s="200"/>
      <c r="H7" s="200"/>
      <c r="I7" s="29"/>
      <c r="J7" s="29"/>
      <c r="K7" s="29"/>
      <c r="L7" s="4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53" t="str">
        <f>'Rekapitulácia stavby'!AN8</f>
        <v>5. 9. 2024</v>
      </c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1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25</v>
      </c>
      <c r="F13" s="29"/>
      <c r="G13" s="29"/>
      <c r="H13" s="29"/>
      <c r="I13" s="24" t="s">
        <v>26</v>
      </c>
      <c r="J13" s="22" t="s">
        <v>1</v>
      </c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27</v>
      </c>
      <c r="E15" s="29"/>
      <c r="F15" s="29"/>
      <c r="G15" s="29"/>
      <c r="H15" s="29"/>
      <c r="I15" s="24" t="s">
        <v>24</v>
      </c>
      <c r="J15" s="25" t="str">
        <f>'Rekapitulácia stavby'!AN13</f>
        <v>Vyplň údaj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1" t="str">
        <f>'Rekapitulácia stavby'!E14</f>
        <v>Vyplň údaj</v>
      </c>
      <c r="F16" s="192"/>
      <c r="G16" s="192"/>
      <c r="H16" s="192"/>
      <c r="I16" s="24" t="s">
        <v>26</v>
      </c>
      <c r="J16" s="25" t="str">
        <f>'Rekapitulácia stavby'!AN14</f>
        <v>Vyplň údaj</v>
      </c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2" customHeight="1">
      <c r="A18" s="29"/>
      <c r="B18" s="30"/>
      <c r="C18" s="29"/>
      <c r="D18" s="24" t="s">
        <v>29</v>
      </c>
      <c r="E18" s="29"/>
      <c r="F18" s="29"/>
      <c r="G18" s="29"/>
      <c r="H18" s="29"/>
      <c r="I18" s="24" t="s">
        <v>24</v>
      </c>
      <c r="J18" s="22" t="str">
        <f>IF('Rekapitulácia stavby'!AN16="","",'Rekapitulácia stavby'!AN16)</f>
        <v/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26</v>
      </c>
      <c r="J19" s="22" t="str">
        <f>IF('Rekapitulácia stavby'!AN17="","",'Rekapitulácia stavby'!AN17)</f>
        <v/>
      </c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2" customHeight="1">
      <c r="A21" s="29"/>
      <c r="B21" s="30"/>
      <c r="C21" s="29"/>
      <c r="D21" s="24" t="s">
        <v>32</v>
      </c>
      <c r="E21" s="29"/>
      <c r="F21" s="29"/>
      <c r="G21" s="29"/>
      <c r="H21" s="29"/>
      <c r="I21" s="24" t="s">
        <v>24</v>
      </c>
      <c r="J21" s="22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18" customHeight="1">
      <c r="A22" s="29"/>
      <c r="B22" s="30"/>
      <c r="C22" s="29"/>
      <c r="D22" s="29"/>
      <c r="E22" s="22" t="s">
        <v>33</v>
      </c>
      <c r="F22" s="29"/>
      <c r="G22" s="29"/>
      <c r="H22" s="29"/>
      <c r="I22" s="24" t="s">
        <v>26</v>
      </c>
      <c r="J22" s="22" t="s">
        <v>1</v>
      </c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2" customHeight="1">
      <c r="A24" s="29"/>
      <c r="B24" s="30"/>
      <c r="C24" s="29"/>
      <c r="D24" s="24" t="s">
        <v>34</v>
      </c>
      <c r="E24" s="29"/>
      <c r="F24" s="29"/>
      <c r="G24" s="29"/>
      <c r="H24" s="29"/>
      <c r="I24" s="29"/>
      <c r="J24" s="29"/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8" customFormat="1" ht="83.25" customHeight="1">
      <c r="A25" s="87"/>
      <c r="B25" s="88"/>
      <c r="C25" s="87"/>
      <c r="D25" s="87"/>
      <c r="E25" s="196" t="s">
        <v>35</v>
      </c>
      <c r="F25" s="196"/>
      <c r="G25" s="196"/>
      <c r="H25" s="196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52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2" customFormat="1" ht="6.95" customHeight="1">
      <c r="A27" s="29"/>
      <c r="B27" s="30"/>
      <c r="C27" s="29"/>
      <c r="D27" s="64"/>
      <c r="E27" s="64"/>
      <c r="F27" s="64"/>
      <c r="G27" s="64"/>
      <c r="H27" s="64"/>
      <c r="I27" s="64"/>
      <c r="J27" s="64"/>
      <c r="K27" s="64"/>
      <c r="L27" s="4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52" s="2" customFormat="1" ht="25.35" customHeight="1">
      <c r="A28" s="29"/>
      <c r="B28" s="30"/>
      <c r="C28" s="29"/>
      <c r="D28" s="90" t="s">
        <v>36</v>
      </c>
      <c r="E28" s="29"/>
      <c r="F28" s="29"/>
      <c r="G28" s="29"/>
      <c r="H28" s="29"/>
      <c r="I28" s="29"/>
      <c r="J28" s="69">
        <f>ROUND(J117, 2)</f>
        <v>0</v>
      </c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14.45" customHeight="1">
      <c r="A30" s="29"/>
      <c r="B30" s="30"/>
      <c r="C30" s="29"/>
      <c r="D30" s="29"/>
      <c r="E30" s="29"/>
      <c r="F30" s="33" t="s">
        <v>38</v>
      </c>
      <c r="G30" s="29"/>
      <c r="H30" s="29"/>
      <c r="I30" s="33" t="s">
        <v>37</v>
      </c>
      <c r="J30" s="33" t="s">
        <v>39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14.45" customHeight="1">
      <c r="A31" s="29"/>
      <c r="B31" s="30"/>
      <c r="C31" s="29"/>
      <c r="D31" s="93" t="s">
        <v>40</v>
      </c>
      <c r="E31" s="35" t="s">
        <v>41</v>
      </c>
      <c r="F31" s="94">
        <f>ROUND((SUM(BE117:BE131)),  2)</f>
        <v>0</v>
      </c>
      <c r="G31" s="92"/>
      <c r="H31" s="92"/>
      <c r="I31" s="95">
        <v>0.2</v>
      </c>
      <c r="J31" s="94">
        <f>ROUND(((SUM(BE117:BE131))*I31),  2)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5" customHeight="1">
      <c r="A32" s="29"/>
      <c r="B32" s="30"/>
      <c r="C32" s="29"/>
      <c r="D32" s="29"/>
      <c r="E32" s="35" t="s">
        <v>42</v>
      </c>
      <c r="F32" s="94">
        <f>ROUND((SUM(BF117:BF131)),  2)</f>
        <v>0</v>
      </c>
      <c r="G32" s="92"/>
      <c r="H32" s="92"/>
      <c r="I32" s="95">
        <v>0.2</v>
      </c>
      <c r="J32" s="94">
        <f>ROUND(((SUM(BF117:BF131))*I32),  2)</f>
        <v>0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5" hidden="1" customHeight="1">
      <c r="A33" s="29"/>
      <c r="B33" s="30"/>
      <c r="C33" s="29"/>
      <c r="D33" s="29"/>
      <c r="E33" s="24" t="s">
        <v>43</v>
      </c>
      <c r="F33" s="96">
        <f>ROUND((SUM(BG117:BG131)),  2)</f>
        <v>0</v>
      </c>
      <c r="G33" s="29"/>
      <c r="H33" s="29"/>
      <c r="I33" s="97">
        <v>0.2</v>
      </c>
      <c r="J33" s="96">
        <f>0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5" hidden="1" customHeight="1">
      <c r="A34" s="29"/>
      <c r="B34" s="30"/>
      <c r="C34" s="29"/>
      <c r="D34" s="29"/>
      <c r="E34" s="24" t="s">
        <v>44</v>
      </c>
      <c r="F34" s="96">
        <f>ROUND((SUM(BH117:BH131)),  2)</f>
        <v>0</v>
      </c>
      <c r="G34" s="29"/>
      <c r="H34" s="29"/>
      <c r="I34" s="97">
        <v>0.2</v>
      </c>
      <c r="J34" s="96">
        <f>0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5" hidden="1" customHeight="1">
      <c r="A35" s="29"/>
      <c r="B35" s="30"/>
      <c r="C35" s="29"/>
      <c r="D35" s="29"/>
      <c r="E35" s="35" t="s">
        <v>45</v>
      </c>
      <c r="F35" s="94">
        <f>ROUND((SUM(BI117:BI131)),  2)</f>
        <v>0</v>
      </c>
      <c r="G35" s="92"/>
      <c r="H35" s="92"/>
      <c r="I35" s="95">
        <v>0</v>
      </c>
      <c r="J35" s="94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25.35" customHeight="1">
      <c r="A37" s="29"/>
      <c r="B37" s="30"/>
      <c r="C37" s="98"/>
      <c r="D37" s="99" t="s">
        <v>46</v>
      </c>
      <c r="E37" s="58"/>
      <c r="F37" s="58"/>
      <c r="G37" s="100" t="s">
        <v>47</v>
      </c>
      <c r="H37" s="101" t="s">
        <v>48</v>
      </c>
      <c r="I37" s="58"/>
      <c r="J37" s="102">
        <f>SUM(J28:J35)</f>
        <v>0</v>
      </c>
      <c r="K37" s="103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1" customFormat="1" ht="14.45" customHeight="1">
      <c r="B39" s="17"/>
      <c r="L39" s="17"/>
    </row>
    <row r="40" spans="1:52" s="1" customFormat="1" ht="14.45" customHeight="1">
      <c r="B40" s="17"/>
      <c r="L40" s="17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3" t="s">
        <v>51</v>
      </c>
      <c r="E61" s="32"/>
      <c r="F61" s="104" t="s">
        <v>52</v>
      </c>
      <c r="G61" s="43" t="s">
        <v>51</v>
      </c>
      <c r="H61" s="32"/>
      <c r="I61" s="32"/>
      <c r="J61" s="105" t="s">
        <v>52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3" t="s">
        <v>51</v>
      </c>
      <c r="E76" s="32"/>
      <c r="F76" s="104" t="s">
        <v>52</v>
      </c>
      <c r="G76" s="43" t="s">
        <v>51</v>
      </c>
      <c r="H76" s="32"/>
      <c r="I76" s="32"/>
      <c r="J76" s="105" t="s">
        <v>52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84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customHeight="1">
      <c r="A85" s="29"/>
      <c r="B85" s="30"/>
      <c r="C85" s="29"/>
      <c r="D85" s="29"/>
      <c r="E85" s="173" t="str">
        <f>E7</f>
        <v>Oprava časti miestnej komunikácie u Hudečkov v obci Kľak, EKN  parc.č. 1801/41, 1801/54</v>
      </c>
      <c r="F85" s="200"/>
      <c r="G85" s="200"/>
      <c r="H85" s="200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 xml:space="preserve">Kľak </v>
      </c>
      <c r="G87" s="29"/>
      <c r="H87" s="29"/>
      <c r="I87" s="24" t="s">
        <v>21</v>
      </c>
      <c r="J87" s="53" t="str">
        <f>IF(J10="","",J10)</f>
        <v>5. 9. 2024</v>
      </c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23</v>
      </c>
      <c r="D89" s="29"/>
      <c r="E89" s="29"/>
      <c r="F89" s="22" t="str">
        <f>E13</f>
        <v xml:space="preserve">Obec Kľak  </v>
      </c>
      <c r="G89" s="29"/>
      <c r="H89" s="29"/>
      <c r="I89" s="24" t="s">
        <v>29</v>
      </c>
      <c r="J89" s="27" t="str">
        <f>E19</f>
        <v xml:space="preserve"> 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27</v>
      </c>
      <c r="D90" s="29"/>
      <c r="E90" s="29"/>
      <c r="F90" s="22" t="str">
        <f>IF(E16="","",E16)</f>
        <v>Vyplň údaj</v>
      </c>
      <c r="G90" s="29"/>
      <c r="H90" s="29"/>
      <c r="I90" s="24" t="s">
        <v>32</v>
      </c>
      <c r="J90" s="27" t="str">
        <f>E22</f>
        <v xml:space="preserve">Ing. Michal Mok </v>
      </c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6" t="s">
        <v>85</v>
      </c>
      <c r="D92" s="98"/>
      <c r="E92" s="98"/>
      <c r="F92" s="98"/>
      <c r="G92" s="98"/>
      <c r="H92" s="98"/>
      <c r="I92" s="98"/>
      <c r="J92" s="107" t="s">
        <v>86</v>
      </c>
      <c r="K92" s="98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8" t="s">
        <v>87</v>
      </c>
      <c r="D94" s="29"/>
      <c r="E94" s="29"/>
      <c r="F94" s="29"/>
      <c r="G94" s="29"/>
      <c r="H94" s="29"/>
      <c r="I94" s="29"/>
      <c r="J94" s="69">
        <f>J117</f>
        <v>0</v>
      </c>
      <c r="K94" s="2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88</v>
      </c>
    </row>
    <row r="95" spans="1:47" s="9" customFormat="1" ht="24.95" customHeight="1">
      <c r="B95" s="109"/>
      <c r="D95" s="110" t="s">
        <v>89</v>
      </c>
      <c r="E95" s="111"/>
      <c r="F95" s="111"/>
      <c r="G95" s="111"/>
      <c r="H95" s="111"/>
      <c r="I95" s="111"/>
      <c r="J95" s="112">
        <f>J118</f>
        <v>0</v>
      </c>
      <c r="L95" s="109"/>
    </row>
    <row r="96" spans="1:47" s="10" customFormat="1" ht="19.899999999999999" customHeight="1">
      <c r="B96" s="113"/>
      <c r="D96" s="114" t="s">
        <v>90</v>
      </c>
      <c r="E96" s="115"/>
      <c r="F96" s="115"/>
      <c r="G96" s="115"/>
      <c r="H96" s="115"/>
      <c r="I96" s="115"/>
      <c r="J96" s="116">
        <f>J119</f>
        <v>0</v>
      </c>
      <c r="L96" s="113"/>
    </row>
    <row r="97" spans="1:31" s="10" customFormat="1" ht="19.899999999999999" customHeight="1">
      <c r="B97" s="113"/>
      <c r="D97" s="114" t="s">
        <v>91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1:31" s="10" customFormat="1" ht="19.899999999999999" customHeight="1">
      <c r="B98" s="113"/>
      <c r="D98" s="114" t="s">
        <v>92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1:31" s="10" customFormat="1" ht="19.899999999999999" customHeight="1">
      <c r="B99" s="113"/>
      <c r="D99" s="114" t="s">
        <v>93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0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94</v>
      </c>
      <c r="D106" s="29"/>
      <c r="E106" s="29"/>
      <c r="F106" s="29"/>
      <c r="G106" s="29"/>
      <c r="H106" s="29"/>
      <c r="I106" s="29"/>
      <c r="J106" s="29"/>
      <c r="K106" s="29"/>
      <c r="L106" s="40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0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30" customHeight="1">
      <c r="A109" s="29"/>
      <c r="B109" s="30"/>
      <c r="C109" s="29"/>
      <c r="D109" s="29"/>
      <c r="E109" s="173" t="str">
        <f>E7</f>
        <v>Oprava časti miestnej komunikácie u Hudečkov v obci Kľak, EKN  parc.č. 1801/41, 1801/54</v>
      </c>
      <c r="F109" s="200"/>
      <c r="G109" s="200"/>
      <c r="H109" s="200"/>
      <c r="I109" s="29"/>
      <c r="J109" s="29"/>
      <c r="K109" s="29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0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19</v>
      </c>
      <c r="D111" s="29"/>
      <c r="E111" s="29"/>
      <c r="F111" s="22" t="str">
        <f>F10</f>
        <v xml:space="preserve">Kľak </v>
      </c>
      <c r="G111" s="29"/>
      <c r="H111" s="29"/>
      <c r="I111" s="24" t="s">
        <v>21</v>
      </c>
      <c r="J111" s="53" t="str">
        <f>IF(J10="","",J10)</f>
        <v>5. 9. 2024</v>
      </c>
      <c r="K111" s="29"/>
      <c r="L111" s="4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23</v>
      </c>
      <c r="D113" s="29"/>
      <c r="E113" s="29"/>
      <c r="F113" s="22" t="str">
        <f>E13</f>
        <v xml:space="preserve">Obec Kľak  </v>
      </c>
      <c r="G113" s="29"/>
      <c r="H113" s="29"/>
      <c r="I113" s="24" t="s">
        <v>29</v>
      </c>
      <c r="J113" s="27" t="str">
        <f>E19</f>
        <v xml:space="preserve"> </v>
      </c>
      <c r="K113" s="29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>
      <c r="A114" s="29"/>
      <c r="B114" s="30"/>
      <c r="C114" s="24" t="s">
        <v>27</v>
      </c>
      <c r="D114" s="29"/>
      <c r="E114" s="29"/>
      <c r="F114" s="22" t="str">
        <f>IF(E16="","",E16)</f>
        <v>Vyplň údaj</v>
      </c>
      <c r="G114" s="29"/>
      <c r="H114" s="29"/>
      <c r="I114" s="24" t="s">
        <v>32</v>
      </c>
      <c r="J114" s="27" t="str">
        <f>E22</f>
        <v xml:space="preserve">Ing. Michal Mok </v>
      </c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1" customFormat="1" ht="29.25" customHeight="1">
      <c r="A116" s="117"/>
      <c r="B116" s="118"/>
      <c r="C116" s="119" t="s">
        <v>95</v>
      </c>
      <c r="D116" s="120" t="s">
        <v>61</v>
      </c>
      <c r="E116" s="120" t="s">
        <v>57</v>
      </c>
      <c r="F116" s="120" t="s">
        <v>58</v>
      </c>
      <c r="G116" s="120" t="s">
        <v>96</v>
      </c>
      <c r="H116" s="120" t="s">
        <v>97</v>
      </c>
      <c r="I116" s="120" t="s">
        <v>98</v>
      </c>
      <c r="J116" s="121" t="s">
        <v>86</v>
      </c>
      <c r="K116" s="122" t="s">
        <v>99</v>
      </c>
      <c r="L116" s="123"/>
      <c r="M116" s="60" t="s">
        <v>1</v>
      </c>
      <c r="N116" s="61" t="s">
        <v>40</v>
      </c>
      <c r="O116" s="61" t="s">
        <v>100</v>
      </c>
      <c r="P116" s="61" t="s">
        <v>101</v>
      </c>
      <c r="Q116" s="61" t="s">
        <v>102</v>
      </c>
      <c r="R116" s="61" t="s">
        <v>103</v>
      </c>
      <c r="S116" s="61" t="s">
        <v>104</v>
      </c>
      <c r="T116" s="62" t="s">
        <v>105</v>
      </c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</row>
    <row r="117" spans="1:65" s="2" customFormat="1" ht="22.9" customHeight="1">
      <c r="A117" s="29"/>
      <c r="B117" s="30"/>
      <c r="C117" s="67" t="s">
        <v>87</v>
      </c>
      <c r="D117" s="29"/>
      <c r="E117" s="29"/>
      <c r="F117" s="29"/>
      <c r="G117" s="29"/>
      <c r="H117" s="29"/>
      <c r="I117" s="29"/>
      <c r="J117" s="124">
        <f>BK117</f>
        <v>0</v>
      </c>
      <c r="K117" s="29"/>
      <c r="L117" s="30"/>
      <c r="M117" s="63"/>
      <c r="N117" s="54"/>
      <c r="O117" s="64"/>
      <c r="P117" s="125">
        <f>P118</f>
        <v>0</v>
      </c>
      <c r="Q117" s="64"/>
      <c r="R117" s="125">
        <f>R118</f>
        <v>118.86160016500001</v>
      </c>
      <c r="S117" s="64"/>
      <c r="T117" s="126">
        <f>T118</f>
        <v>5.5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75</v>
      </c>
      <c r="AU117" s="14" t="s">
        <v>88</v>
      </c>
      <c r="BK117" s="127">
        <f>BK118</f>
        <v>0</v>
      </c>
    </row>
    <row r="118" spans="1:65" s="12" customFormat="1" ht="25.9" customHeight="1">
      <c r="B118" s="128"/>
      <c r="D118" s="129" t="s">
        <v>75</v>
      </c>
      <c r="E118" s="130" t="s">
        <v>106</v>
      </c>
      <c r="F118" s="130" t="s">
        <v>107</v>
      </c>
      <c r="I118" s="131"/>
      <c r="J118" s="132">
        <f>BK118</f>
        <v>0</v>
      </c>
      <c r="L118" s="128"/>
      <c r="M118" s="133"/>
      <c r="N118" s="134"/>
      <c r="O118" s="134"/>
      <c r="P118" s="135">
        <f>P119+P121+P126+P130</f>
        <v>0</v>
      </c>
      <c r="Q118" s="134"/>
      <c r="R118" s="135">
        <f>R119+R121+R126+R130</f>
        <v>118.86160016500001</v>
      </c>
      <c r="S118" s="134"/>
      <c r="T118" s="136">
        <f>T119+T121+T126+T130</f>
        <v>5.5</v>
      </c>
      <c r="AR118" s="129" t="s">
        <v>81</v>
      </c>
      <c r="AT118" s="137" t="s">
        <v>75</v>
      </c>
      <c r="AU118" s="137" t="s">
        <v>76</v>
      </c>
      <c r="AY118" s="129" t="s">
        <v>108</v>
      </c>
      <c r="BK118" s="138">
        <f>BK119+BK121+BK126+BK130</f>
        <v>0</v>
      </c>
    </row>
    <row r="119" spans="1:65" s="12" customFormat="1" ht="22.9" customHeight="1">
      <c r="B119" s="128"/>
      <c r="D119" s="129" t="s">
        <v>75</v>
      </c>
      <c r="E119" s="139" t="s">
        <v>81</v>
      </c>
      <c r="F119" s="139" t="s">
        <v>109</v>
      </c>
      <c r="I119" s="131"/>
      <c r="J119" s="140">
        <f>BK119</f>
        <v>0</v>
      </c>
      <c r="L119" s="128"/>
      <c r="M119" s="133"/>
      <c r="N119" s="134"/>
      <c r="O119" s="134"/>
      <c r="P119" s="135">
        <f>P120</f>
        <v>0</v>
      </c>
      <c r="Q119" s="134"/>
      <c r="R119" s="135">
        <f>R120</f>
        <v>4.2838400000000006E-3</v>
      </c>
      <c r="S119" s="134"/>
      <c r="T119" s="136">
        <f>T120</f>
        <v>5.5</v>
      </c>
      <c r="AR119" s="129" t="s">
        <v>81</v>
      </c>
      <c r="AT119" s="137" t="s">
        <v>75</v>
      </c>
      <c r="AU119" s="137" t="s">
        <v>81</v>
      </c>
      <c r="AY119" s="129" t="s">
        <v>108</v>
      </c>
      <c r="BK119" s="138">
        <f>BK120</f>
        <v>0</v>
      </c>
    </row>
    <row r="120" spans="1:65" s="2" customFormat="1" ht="37.9" customHeight="1">
      <c r="A120" s="29"/>
      <c r="B120" s="141"/>
      <c r="C120" s="142" t="s">
        <v>81</v>
      </c>
      <c r="D120" s="142" t="s">
        <v>110</v>
      </c>
      <c r="E120" s="143" t="s">
        <v>111</v>
      </c>
      <c r="F120" s="144" t="s">
        <v>112</v>
      </c>
      <c r="G120" s="145" t="s">
        <v>113</v>
      </c>
      <c r="H120" s="146">
        <v>22</v>
      </c>
      <c r="I120" s="147"/>
      <c r="J120" s="148">
        <f>ROUND(I120*H120,2)</f>
        <v>0</v>
      </c>
      <c r="K120" s="149"/>
      <c r="L120" s="30"/>
      <c r="M120" s="150" t="s">
        <v>1</v>
      </c>
      <c r="N120" s="151" t="s">
        <v>42</v>
      </c>
      <c r="O120" s="56"/>
      <c r="P120" s="152">
        <f>O120*H120</f>
        <v>0</v>
      </c>
      <c r="Q120" s="152">
        <v>1.9472000000000001E-4</v>
      </c>
      <c r="R120" s="152">
        <f>Q120*H120</f>
        <v>4.2838400000000006E-3</v>
      </c>
      <c r="S120" s="152">
        <v>0.25</v>
      </c>
      <c r="T120" s="153">
        <f>S120*H120</f>
        <v>5.5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114</v>
      </c>
      <c r="AT120" s="154" t="s">
        <v>110</v>
      </c>
      <c r="AU120" s="154" t="s">
        <v>115</v>
      </c>
      <c r="AY120" s="14" t="s">
        <v>108</v>
      </c>
      <c r="BE120" s="155">
        <f>IF(N120="základná",J120,0)</f>
        <v>0</v>
      </c>
      <c r="BF120" s="155">
        <f>IF(N120="znížená",J120,0)</f>
        <v>0</v>
      </c>
      <c r="BG120" s="155">
        <f>IF(N120="zákl. prenesená",J120,0)</f>
        <v>0</v>
      </c>
      <c r="BH120" s="155">
        <f>IF(N120="zníž. prenesená",J120,0)</f>
        <v>0</v>
      </c>
      <c r="BI120" s="155">
        <f>IF(N120="nulová",J120,0)</f>
        <v>0</v>
      </c>
      <c r="BJ120" s="14" t="s">
        <v>115</v>
      </c>
      <c r="BK120" s="155">
        <f>ROUND(I120*H120,2)</f>
        <v>0</v>
      </c>
      <c r="BL120" s="14" t="s">
        <v>114</v>
      </c>
      <c r="BM120" s="154" t="s">
        <v>116</v>
      </c>
    </row>
    <row r="121" spans="1:65" s="12" customFormat="1" ht="22.9" customHeight="1">
      <c r="B121" s="128"/>
      <c r="D121" s="129" t="s">
        <v>75</v>
      </c>
      <c r="E121" s="139" t="s">
        <v>117</v>
      </c>
      <c r="F121" s="139" t="s">
        <v>118</v>
      </c>
      <c r="I121" s="131"/>
      <c r="J121" s="140">
        <f>BK121</f>
        <v>0</v>
      </c>
      <c r="L121" s="128"/>
      <c r="M121" s="133"/>
      <c r="N121" s="134"/>
      <c r="O121" s="134"/>
      <c r="P121" s="135">
        <f>SUM(P122:P125)</f>
        <v>0</v>
      </c>
      <c r="Q121" s="134"/>
      <c r="R121" s="135">
        <f>SUM(R122:R125)</f>
        <v>118.85731000000001</v>
      </c>
      <c r="S121" s="134"/>
      <c r="T121" s="136">
        <f>SUM(T122:T125)</f>
        <v>0</v>
      </c>
      <c r="AR121" s="129" t="s">
        <v>81</v>
      </c>
      <c r="AT121" s="137" t="s">
        <v>75</v>
      </c>
      <c r="AU121" s="137" t="s">
        <v>81</v>
      </c>
      <c r="AY121" s="129" t="s">
        <v>108</v>
      </c>
      <c r="BK121" s="138">
        <f>SUM(BK122:BK125)</f>
        <v>0</v>
      </c>
    </row>
    <row r="122" spans="1:65" s="2" customFormat="1" ht="33" customHeight="1">
      <c r="A122" s="29"/>
      <c r="B122" s="141"/>
      <c r="C122" s="142" t="s">
        <v>115</v>
      </c>
      <c r="D122" s="142" t="s">
        <v>110</v>
      </c>
      <c r="E122" s="143" t="s">
        <v>119</v>
      </c>
      <c r="F122" s="144" t="s">
        <v>120</v>
      </c>
      <c r="G122" s="145" t="s">
        <v>113</v>
      </c>
      <c r="H122" s="146">
        <v>465</v>
      </c>
      <c r="I122" s="147"/>
      <c r="J122" s="148">
        <f>ROUND(I122*H122,2)</f>
        <v>0</v>
      </c>
      <c r="K122" s="149"/>
      <c r="L122" s="30"/>
      <c r="M122" s="150" t="s">
        <v>1</v>
      </c>
      <c r="N122" s="151" t="s">
        <v>42</v>
      </c>
      <c r="O122" s="56"/>
      <c r="P122" s="152">
        <f>O122*H122</f>
        <v>0</v>
      </c>
      <c r="Q122" s="152">
        <v>6.0999999999999997E-4</v>
      </c>
      <c r="R122" s="152">
        <f>Q122*H122</f>
        <v>0.28365000000000001</v>
      </c>
      <c r="S122" s="152">
        <v>0</v>
      </c>
      <c r="T122" s="153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114</v>
      </c>
      <c r="AT122" s="154" t="s">
        <v>110</v>
      </c>
      <c r="AU122" s="154" t="s">
        <v>115</v>
      </c>
      <c r="AY122" s="14" t="s">
        <v>108</v>
      </c>
      <c r="BE122" s="155">
        <f>IF(N122="základná",J122,0)</f>
        <v>0</v>
      </c>
      <c r="BF122" s="155">
        <f>IF(N122="znížená",J122,0)</f>
        <v>0</v>
      </c>
      <c r="BG122" s="155">
        <f>IF(N122="zákl. prenesená",J122,0)</f>
        <v>0</v>
      </c>
      <c r="BH122" s="155">
        <f>IF(N122="zníž. prenesená",J122,0)</f>
        <v>0</v>
      </c>
      <c r="BI122" s="155">
        <f>IF(N122="nulová",J122,0)</f>
        <v>0</v>
      </c>
      <c r="BJ122" s="14" t="s">
        <v>115</v>
      </c>
      <c r="BK122" s="155">
        <f>ROUND(I122*H122,2)</f>
        <v>0</v>
      </c>
      <c r="BL122" s="14" t="s">
        <v>114</v>
      </c>
      <c r="BM122" s="154" t="s">
        <v>121</v>
      </c>
    </row>
    <row r="123" spans="1:65" s="2" customFormat="1" ht="33" customHeight="1">
      <c r="A123" s="29"/>
      <c r="B123" s="141"/>
      <c r="C123" s="142" t="s">
        <v>122</v>
      </c>
      <c r="D123" s="142" t="s">
        <v>110</v>
      </c>
      <c r="E123" s="143" t="s">
        <v>123</v>
      </c>
      <c r="F123" s="144" t="s">
        <v>124</v>
      </c>
      <c r="G123" s="145" t="s">
        <v>113</v>
      </c>
      <c r="H123" s="146">
        <v>22</v>
      </c>
      <c r="I123" s="147"/>
      <c r="J123" s="148">
        <f>ROUND(I123*H123,2)</f>
        <v>0</v>
      </c>
      <c r="K123" s="149"/>
      <c r="L123" s="30"/>
      <c r="M123" s="150" t="s">
        <v>1</v>
      </c>
      <c r="N123" s="151" t="s">
        <v>42</v>
      </c>
      <c r="O123" s="56"/>
      <c r="P123" s="152">
        <f>O123*H123</f>
        <v>0</v>
      </c>
      <c r="Q123" s="152">
        <v>0.16794999999999999</v>
      </c>
      <c r="R123" s="152">
        <f>Q123*H123</f>
        <v>3.6948999999999996</v>
      </c>
      <c r="S123" s="152">
        <v>0</v>
      </c>
      <c r="T123" s="153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114</v>
      </c>
      <c r="AT123" s="154" t="s">
        <v>110</v>
      </c>
      <c r="AU123" s="154" t="s">
        <v>115</v>
      </c>
      <c r="AY123" s="14" t="s">
        <v>108</v>
      </c>
      <c r="BE123" s="155">
        <f>IF(N123="základná",J123,0)</f>
        <v>0</v>
      </c>
      <c r="BF123" s="155">
        <f>IF(N123="znížená",J123,0)</f>
        <v>0</v>
      </c>
      <c r="BG123" s="155">
        <f>IF(N123="zákl. prenesená",J123,0)</f>
        <v>0</v>
      </c>
      <c r="BH123" s="155">
        <f>IF(N123="zníž. prenesená",J123,0)</f>
        <v>0</v>
      </c>
      <c r="BI123" s="155">
        <f>IF(N123="nulová",J123,0)</f>
        <v>0</v>
      </c>
      <c r="BJ123" s="14" t="s">
        <v>115</v>
      </c>
      <c r="BK123" s="155">
        <f>ROUND(I123*H123,2)</f>
        <v>0</v>
      </c>
      <c r="BL123" s="14" t="s">
        <v>114</v>
      </c>
      <c r="BM123" s="154" t="s">
        <v>125</v>
      </c>
    </row>
    <row r="124" spans="1:65" s="2" customFormat="1" ht="33" customHeight="1">
      <c r="A124" s="29"/>
      <c r="B124" s="141"/>
      <c r="C124" s="142" t="s">
        <v>114</v>
      </c>
      <c r="D124" s="142" t="s">
        <v>110</v>
      </c>
      <c r="E124" s="143" t="s">
        <v>126</v>
      </c>
      <c r="F124" s="144" t="s">
        <v>127</v>
      </c>
      <c r="G124" s="145" t="s">
        <v>113</v>
      </c>
      <c r="H124" s="146">
        <v>443</v>
      </c>
      <c r="I124" s="147"/>
      <c r="J124" s="148">
        <f>ROUND(I124*H124,2)</f>
        <v>0</v>
      </c>
      <c r="K124" s="149"/>
      <c r="L124" s="30"/>
      <c r="M124" s="150" t="s">
        <v>1</v>
      </c>
      <c r="N124" s="151" t="s">
        <v>42</v>
      </c>
      <c r="O124" s="56"/>
      <c r="P124" s="152">
        <f>O124*H124</f>
        <v>0</v>
      </c>
      <c r="Q124" s="152">
        <v>0.10373</v>
      </c>
      <c r="R124" s="152">
        <f>Q124*H124</f>
        <v>45.952390000000001</v>
      </c>
      <c r="S124" s="152">
        <v>0</v>
      </c>
      <c r="T124" s="153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114</v>
      </c>
      <c r="AT124" s="154" t="s">
        <v>110</v>
      </c>
      <c r="AU124" s="154" t="s">
        <v>115</v>
      </c>
      <c r="AY124" s="14" t="s">
        <v>108</v>
      </c>
      <c r="BE124" s="155">
        <f>IF(N124="základná",J124,0)</f>
        <v>0</v>
      </c>
      <c r="BF124" s="155">
        <f>IF(N124="znížená",J124,0)</f>
        <v>0</v>
      </c>
      <c r="BG124" s="155">
        <f>IF(N124="zákl. prenesená",J124,0)</f>
        <v>0</v>
      </c>
      <c r="BH124" s="155">
        <f>IF(N124="zníž. prenesená",J124,0)</f>
        <v>0</v>
      </c>
      <c r="BI124" s="155">
        <f>IF(N124="nulová",J124,0)</f>
        <v>0</v>
      </c>
      <c r="BJ124" s="14" t="s">
        <v>115</v>
      </c>
      <c r="BK124" s="155">
        <f>ROUND(I124*H124,2)</f>
        <v>0</v>
      </c>
      <c r="BL124" s="14" t="s">
        <v>114</v>
      </c>
      <c r="BM124" s="154" t="s">
        <v>128</v>
      </c>
    </row>
    <row r="125" spans="1:65" s="2" customFormat="1" ht="37.9" customHeight="1">
      <c r="A125" s="29"/>
      <c r="B125" s="141"/>
      <c r="C125" s="142" t="s">
        <v>117</v>
      </c>
      <c r="D125" s="142" t="s">
        <v>110</v>
      </c>
      <c r="E125" s="143" t="s">
        <v>129</v>
      </c>
      <c r="F125" s="144" t="s">
        <v>130</v>
      </c>
      <c r="G125" s="145" t="s">
        <v>113</v>
      </c>
      <c r="H125" s="146">
        <v>443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42</v>
      </c>
      <c r="O125" s="56"/>
      <c r="P125" s="152">
        <f>O125*H125</f>
        <v>0</v>
      </c>
      <c r="Q125" s="152">
        <v>0.15559000000000001</v>
      </c>
      <c r="R125" s="152">
        <f>Q125*H125</f>
        <v>68.926370000000006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114</v>
      </c>
      <c r="AT125" s="154" t="s">
        <v>110</v>
      </c>
      <c r="AU125" s="154" t="s">
        <v>115</v>
      </c>
      <c r="AY125" s="14" t="s">
        <v>108</v>
      </c>
      <c r="BE125" s="155">
        <f>IF(N125="základná",J125,0)</f>
        <v>0</v>
      </c>
      <c r="BF125" s="155">
        <f>IF(N125="znížená",J125,0)</f>
        <v>0</v>
      </c>
      <c r="BG125" s="155">
        <f>IF(N125="zákl. prenesená",J125,0)</f>
        <v>0</v>
      </c>
      <c r="BH125" s="155">
        <f>IF(N125="zníž. prenesená",J125,0)</f>
        <v>0</v>
      </c>
      <c r="BI125" s="155">
        <f>IF(N125="nulová",J125,0)</f>
        <v>0</v>
      </c>
      <c r="BJ125" s="14" t="s">
        <v>115</v>
      </c>
      <c r="BK125" s="155">
        <f>ROUND(I125*H125,2)</f>
        <v>0</v>
      </c>
      <c r="BL125" s="14" t="s">
        <v>114</v>
      </c>
      <c r="BM125" s="154" t="s">
        <v>131</v>
      </c>
    </row>
    <row r="126" spans="1:65" s="12" customFormat="1" ht="22.9" customHeight="1">
      <c r="B126" s="128"/>
      <c r="D126" s="129" t="s">
        <v>75</v>
      </c>
      <c r="E126" s="139" t="s">
        <v>132</v>
      </c>
      <c r="F126" s="139" t="s">
        <v>133</v>
      </c>
      <c r="I126" s="131"/>
      <c r="J126" s="140">
        <f>BK126</f>
        <v>0</v>
      </c>
      <c r="L126" s="128"/>
      <c r="M126" s="133"/>
      <c r="N126" s="134"/>
      <c r="O126" s="134"/>
      <c r="P126" s="135">
        <f>SUM(P127:P129)</f>
        <v>0</v>
      </c>
      <c r="Q126" s="134"/>
      <c r="R126" s="135">
        <f>SUM(R127:R129)</f>
        <v>6.3249999999999996E-6</v>
      </c>
      <c r="S126" s="134"/>
      <c r="T126" s="136">
        <f>SUM(T127:T129)</f>
        <v>0</v>
      </c>
      <c r="AR126" s="129" t="s">
        <v>81</v>
      </c>
      <c r="AT126" s="137" t="s">
        <v>75</v>
      </c>
      <c r="AU126" s="137" t="s">
        <v>81</v>
      </c>
      <c r="AY126" s="129" t="s">
        <v>108</v>
      </c>
      <c r="BK126" s="138">
        <f>SUM(BK127:BK129)</f>
        <v>0</v>
      </c>
    </row>
    <row r="127" spans="1:65" s="2" customFormat="1" ht="24.2" customHeight="1">
      <c r="A127" s="29"/>
      <c r="B127" s="141"/>
      <c r="C127" s="142" t="s">
        <v>134</v>
      </c>
      <c r="D127" s="142" t="s">
        <v>110</v>
      </c>
      <c r="E127" s="143" t="s">
        <v>135</v>
      </c>
      <c r="F127" s="144" t="s">
        <v>136</v>
      </c>
      <c r="G127" s="145" t="s">
        <v>137</v>
      </c>
      <c r="H127" s="146">
        <v>25.3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42</v>
      </c>
      <c r="O127" s="56"/>
      <c r="P127" s="152">
        <f>O127*H127</f>
        <v>0</v>
      </c>
      <c r="Q127" s="152">
        <v>2.4999999999999999E-7</v>
      </c>
      <c r="R127" s="152">
        <f>Q127*H127</f>
        <v>6.3249999999999996E-6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114</v>
      </c>
      <c r="AT127" s="154" t="s">
        <v>110</v>
      </c>
      <c r="AU127" s="154" t="s">
        <v>115</v>
      </c>
      <c r="AY127" s="14" t="s">
        <v>108</v>
      </c>
      <c r="BE127" s="155">
        <f>IF(N127="základná",J127,0)</f>
        <v>0</v>
      </c>
      <c r="BF127" s="155">
        <f>IF(N127="znížená",J127,0)</f>
        <v>0</v>
      </c>
      <c r="BG127" s="155">
        <f>IF(N127="zákl. prenesená",J127,0)</f>
        <v>0</v>
      </c>
      <c r="BH127" s="155">
        <f>IF(N127="zníž. prenesená",J127,0)</f>
        <v>0</v>
      </c>
      <c r="BI127" s="155">
        <f>IF(N127="nulová",J127,0)</f>
        <v>0</v>
      </c>
      <c r="BJ127" s="14" t="s">
        <v>115</v>
      </c>
      <c r="BK127" s="155">
        <f>ROUND(I127*H127,2)</f>
        <v>0</v>
      </c>
      <c r="BL127" s="14" t="s">
        <v>114</v>
      </c>
      <c r="BM127" s="154" t="s">
        <v>138</v>
      </c>
    </row>
    <row r="128" spans="1:65" s="2" customFormat="1" ht="33" customHeight="1">
      <c r="A128" s="29"/>
      <c r="B128" s="141"/>
      <c r="C128" s="142" t="s">
        <v>139</v>
      </c>
      <c r="D128" s="142" t="s">
        <v>110</v>
      </c>
      <c r="E128" s="143" t="s">
        <v>140</v>
      </c>
      <c r="F128" s="144" t="s">
        <v>141</v>
      </c>
      <c r="G128" s="145" t="s">
        <v>113</v>
      </c>
      <c r="H128" s="146">
        <v>443</v>
      </c>
      <c r="I128" s="147"/>
      <c r="J128" s="148">
        <f>ROUND(I128*H128,2)</f>
        <v>0</v>
      </c>
      <c r="K128" s="149"/>
      <c r="L128" s="30"/>
      <c r="M128" s="150" t="s">
        <v>1</v>
      </c>
      <c r="N128" s="151" t="s">
        <v>42</v>
      </c>
      <c r="O128" s="56"/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114</v>
      </c>
      <c r="AT128" s="154" t="s">
        <v>110</v>
      </c>
      <c r="AU128" s="154" t="s">
        <v>115</v>
      </c>
      <c r="AY128" s="14" t="s">
        <v>108</v>
      </c>
      <c r="BE128" s="155">
        <f>IF(N128="základná",J128,0)</f>
        <v>0</v>
      </c>
      <c r="BF128" s="155">
        <f>IF(N128="znížená",J128,0)</f>
        <v>0</v>
      </c>
      <c r="BG128" s="155">
        <f>IF(N128="zákl. prenesená",J128,0)</f>
        <v>0</v>
      </c>
      <c r="BH128" s="155">
        <f>IF(N128="zníž. prenesená",J128,0)</f>
        <v>0</v>
      </c>
      <c r="BI128" s="155">
        <f>IF(N128="nulová",J128,0)</f>
        <v>0</v>
      </c>
      <c r="BJ128" s="14" t="s">
        <v>115</v>
      </c>
      <c r="BK128" s="155">
        <f>ROUND(I128*H128,2)</f>
        <v>0</v>
      </c>
      <c r="BL128" s="14" t="s">
        <v>114</v>
      </c>
      <c r="BM128" s="154" t="s">
        <v>142</v>
      </c>
    </row>
    <row r="129" spans="1:65" s="2" customFormat="1" ht="21.75" customHeight="1">
      <c r="A129" s="29"/>
      <c r="B129" s="141"/>
      <c r="C129" s="142" t="s">
        <v>143</v>
      </c>
      <c r="D129" s="142" t="s">
        <v>110</v>
      </c>
      <c r="E129" s="143" t="s">
        <v>144</v>
      </c>
      <c r="F129" s="144" t="s">
        <v>145</v>
      </c>
      <c r="G129" s="145" t="s">
        <v>146</v>
      </c>
      <c r="H129" s="146">
        <v>5.5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42</v>
      </c>
      <c r="O129" s="56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114</v>
      </c>
      <c r="AT129" s="154" t="s">
        <v>110</v>
      </c>
      <c r="AU129" s="154" t="s">
        <v>115</v>
      </c>
      <c r="AY129" s="14" t="s">
        <v>108</v>
      </c>
      <c r="BE129" s="155">
        <f>IF(N129="základná",J129,0)</f>
        <v>0</v>
      </c>
      <c r="BF129" s="155">
        <f>IF(N129="znížená",J129,0)</f>
        <v>0</v>
      </c>
      <c r="BG129" s="155">
        <f>IF(N129="zákl. prenesená",J129,0)</f>
        <v>0</v>
      </c>
      <c r="BH129" s="155">
        <f>IF(N129="zníž. prenesená",J129,0)</f>
        <v>0</v>
      </c>
      <c r="BI129" s="155">
        <f>IF(N129="nulová",J129,0)</f>
        <v>0</v>
      </c>
      <c r="BJ129" s="14" t="s">
        <v>115</v>
      </c>
      <c r="BK129" s="155">
        <f>ROUND(I129*H129,2)</f>
        <v>0</v>
      </c>
      <c r="BL129" s="14" t="s">
        <v>114</v>
      </c>
      <c r="BM129" s="154" t="s">
        <v>147</v>
      </c>
    </row>
    <row r="130" spans="1:65" s="12" customFormat="1" ht="22.9" customHeight="1">
      <c r="B130" s="128"/>
      <c r="D130" s="129" t="s">
        <v>75</v>
      </c>
      <c r="E130" s="139" t="s">
        <v>148</v>
      </c>
      <c r="F130" s="139" t="s">
        <v>149</v>
      </c>
      <c r="I130" s="131"/>
      <c r="J130" s="140">
        <f>BK130</f>
        <v>0</v>
      </c>
      <c r="L130" s="128"/>
      <c r="M130" s="133"/>
      <c r="N130" s="134"/>
      <c r="O130" s="134"/>
      <c r="P130" s="135">
        <f>P131</f>
        <v>0</v>
      </c>
      <c r="Q130" s="134"/>
      <c r="R130" s="135">
        <f>R131</f>
        <v>0</v>
      </c>
      <c r="S130" s="134"/>
      <c r="T130" s="136">
        <f>T131</f>
        <v>0</v>
      </c>
      <c r="AR130" s="129" t="s">
        <v>81</v>
      </c>
      <c r="AT130" s="137" t="s">
        <v>75</v>
      </c>
      <c r="AU130" s="137" t="s">
        <v>81</v>
      </c>
      <c r="AY130" s="129" t="s">
        <v>108</v>
      </c>
      <c r="BK130" s="138">
        <f>BK131</f>
        <v>0</v>
      </c>
    </row>
    <row r="131" spans="1:65" s="2" customFormat="1" ht="33" customHeight="1">
      <c r="A131" s="29"/>
      <c r="B131" s="141"/>
      <c r="C131" s="142" t="s">
        <v>132</v>
      </c>
      <c r="D131" s="142" t="s">
        <v>110</v>
      </c>
      <c r="E131" s="143" t="s">
        <v>150</v>
      </c>
      <c r="F131" s="144" t="s">
        <v>151</v>
      </c>
      <c r="G131" s="145" t="s">
        <v>146</v>
      </c>
      <c r="H131" s="146">
        <v>118.86199999999999</v>
      </c>
      <c r="I131" s="147"/>
      <c r="J131" s="148">
        <f>ROUND(I131*H131,2)</f>
        <v>0</v>
      </c>
      <c r="K131" s="149"/>
      <c r="L131" s="30"/>
      <c r="M131" s="156" t="s">
        <v>1</v>
      </c>
      <c r="N131" s="157" t="s">
        <v>42</v>
      </c>
      <c r="O131" s="158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114</v>
      </c>
      <c r="AT131" s="154" t="s">
        <v>110</v>
      </c>
      <c r="AU131" s="154" t="s">
        <v>115</v>
      </c>
      <c r="AY131" s="14" t="s">
        <v>108</v>
      </c>
      <c r="BE131" s="155">
        <f>IF(N131="základná",J131,0)</f>
        <v>0</v>
      </c>
      <c r="BF131" s="155">
        <f>IF(N131="znížená",J131,0)</f>
        <v>0</v>
      </c>
      <c r="BG131" s="155">
        <f>IF(N131="zákl. prenesená",J131,0)</f>
        <v>0</v>
      </c>
      <c r="BH131" s="155">
        <f>IF(N131="zníž. prenesená",J131,0)</f>
        <v>0</v>
      </c>
      <c r="BI131" s="155">
        <f>IF(N131="nulová",J131,0)</f>
        <v>0</v>
      </c>
      <c r="BJ131" s="14" t="s">
        <v>115</v>
      </c>
      <c r="BK131" s="155">
        <f>ROUND(I131*H131,2)</f>
        <v>0</v>
      </c>
      <c r="BL131" s="14" t="s">
        <v>114</v>
      </c>
      <c r="BM131" s="154" t="s">
        <v>152</v>
      </c>
    </row>
    <row r="132" spans="1:65" s="2" customFormat="1" ht="6.95" customHeight="1">
      <c r="A132" s="29"/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16:K131" xr:uid="{00000000-0009-0000-0000-000001000000}"/>
  <mergeCells count="6">
    <mergeCell ref="E109:H10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53 - Oprava časti miestne...</vt:lpstr>
      <vt:lpstr>'53 - Oprava časti miestne...'!Názvy_tlače</vt:lpstr>
      <vt:lpstr>'Rekapitulácia stavby'!Názvy_tlače</vt:lpstr>
      <vt:lpstr>'53 - Oprava časti miestne...'!Oblasť_tlače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DESKTOP-20RTN7H\Michal Mok</dc:creator>
  <cp:lastModifiedBy>LUPTÁKOVÁ Renáta</cp:lastModifiedBy>
  <cp:lastPrinted>2024-09-09T07:31:33Z</cp:lastPrinted>
  <dcterms:created xsi:type="dcterms:W3CDTF">2024-09-05T15:58:13Z</dcterms:created>
  <dcterms:modified xsi:type="dcterms:W3CDTF">2024-09-20T11:01:14Z</dcterms:modified>
</cp:coreProperties>
</file>