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rlu05470\Documents\Verej.obstar.pam.izba 2024\"/>
    </mc:Choice>
  </mc:AlternateContent>
  <xr:revisionPtr revIDLastSave="0" documentId="8_{D0691CCE-A0C0-469C-888A-D8924788DDBA}" xr6:coauthVersionLast="36" xr6:coauthVersionMax="36" xr10:uidLastSave="{00000000-0000-0000-0000-000000000000}"/>
  <bookViews>
    <workbookView xWindow="0" yWindow="0" windowWidth="28800" windowHeight="12105" firstSheet="1" activeTab="1" xr2:uid="{00000000-000D-0000-FFFF-FFFF00000000}"/>
  </bookViews>
  <sheets>
    <sheet name="Rekapitulácia stavby" sheetId="1" state="veryHidden" r:id="rId1"/>
    <sheet name="01 - Oprava pamätnej izby" sheetId="2" r:id="rId2"/>
  </sheets>
  <definedNames>
    <definedName name="_xlnm._FilterDatabase" localSheetId="1" hidden="1">'01 - Oprava pamätnej izby'!$C$122:$K$148</definedName>
    <definedName name="_xlnm.Print_Titles" localSheetId="1">'01 - Oprava pamätnej izby'!$122:$122</definedName>
    <definedName name="_xlnm.Print_Titles" localSheetId="0">'Rekapitulácia stavby'!$92:$92</definedName>
    <definedName name="_xlnm.Print_Area" localSheetId="1">'01 - Oprava pamätnej izby'!$C$4:$J$76,'01 - Oprava pamätnej izby'!$C$82:$J$104,'01 - Oprava pamätnej izby'!$C$110:$J$148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48" i="2"/>
  <c r="BH148" i="2"/>
  <c r="BG148" i="2"/>
  <c r="BE148" i="2"/>
  <c r="T148" i="2"/>
  <c r="T147" i="2"/>
  <c r="R148" i="2"/>
  <c r="R147" i="2" s="1"/>
  <c r="P148" i="2"/>
  <c r="P147" i="2" s="1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F37" i="2" s="1"/>
  <c r="BH130" i="2"/>
  <c r="BG130" i="2"/>
  <c r="BE130" i="2"/>
  <c r="T130" i="2"/>
  <c r="R130" i="2"/>
  <c r="P130" i="2"/>
  <c r="BI127" i="2"/>
  <c r="BH127" i="2"/>
  <c r="F36" i="2" s="1"/>
  <c r="BG127" i="2"/>
  <c r="BE127" i="2"/>
  <c r="T127" i="2"/>
  <c r="R127" i="2"/>
  <c r="P127" i="2"/>
  <c r="BI126" i="2"/>
  <c r="BH126" i="2"/>
  <c r="BG126" i="2"/>
  <c r="F35" i="2" s="1"/>
  <c r="BE126" i="2"/>
  <c r="T126" i="2"/>
  <c r="R126" i="2"/>
  <c r="P126" i="2"/>
  <c r="BI125" i="2"/>
  <c r="BH125" i="2"/>
  <c r="BG125" i="2"/>
  <c r="BE125" i="2"/>
  <c r="F33" i="2" s="1"/>
  <c r="T125" i="2"/>
  <c r="R125" i="2"/>
  <c r="P125" i="2"/>
  <c r="F119" i="2"/>
  <c r="F117" i="2"/>
  <c r="E115" i="2"/>
  <c r="F91" i="2"/>
  <c r="F89" i="2"/>
  <c r="E87" i="2"/>
  <c r="J24" i="2"/>
  <c r="E24" i="2"/>
  <c r="J120" i="2" s="1"/>
  <c r="J23" i="2"/>
  <c r="J21" i="2"/>
  <c r="E21" i="2"/>
  <c r="J119" i="2" s="1"/>
  <c r="J20" i="2"/>
  <c r="J18" i="2"/>
  <c r="E18" i="2"/>
  <c r="F92" i="2" s="1"/>
  <c r="J17" i="2"/>
  <c r="J12" i="2"/>
  <c r="J117" i="2"/>
  <c r="E7" i="2"/>
  <c r="E85" i="2" s="1"/>
  <c r="L90" i="1"/>
  <c r="AM90" i="1"/>
  <c r="AM89" i="1"/>
  <c r="L89" i="1"/>
  <c r="AM87" i="1"/>
  <c r="L87" i="1"/>
  <c r="L85" i="1"/>
  <c r="L84" i="1"/>
  <c r="BK132" i="2"/>
  <c r="BK148" i="2"/>
  <c r="J145" i="2"/>
  <c r="AS94" i="1"/>
  <c r="BK134" i="2"/>
  <c r="J126" i="2"/>
  <c r="J131" i="2"/>
  <c r="BK136" i="2"/>
  <c r="BK126" i="2"/>
  <c r="BK142" i="2"/>
  <c r="BK141" i="2"/>
  <c r="J132" i="2"/>
  <c r="BK125" i="2"/>
  <c r="J134" i="2"/>
  <c r="BK146" i="2"/>
  <c r="J135" i="2"/>
  <c r="J125" i="2"/>
  <c r="BK145" i="2"/>
  <c r="J144" i="2"/>
  <c r="J139" i="2"/>
  <c r="BK130" i="2"/>
  <c r="J130" i="2"/>
  <c r="J143" i="2"/>
  <c r="J148" i="2"/>
  <c r="BK140" i="2"/>
  <c r="BK131" i="2"/>
  <c r="J140" i="2"/>
  <c r="J141" i="2"/>
  <c r="BK144" i="2"/>
  <c r="J136" i="2"/>
  <c r="J127" i="2"/>
  <c r="J146" i="2"/>
  <c r="BK143" i="2"/>
  <c r="BK135" i="2"/>
  <c r="BK139" i="2"/>
  <c r="J142" i="2"/>
  <c r="BK127" i="2"/>
  <c r="J33" i="2" l="1"/>
  <c r="R124" i="2"/>
  <c r="BK129" i="2"/>
  <c r="T129" i="2"/>
  <c r="T128" i="2" s="1"/>
  <c r="P133" i="2"/>
  <c r="BK124" i="2"/>
  <c r="T133" i="2"/>
  <c r="P124" i="2"/>
  <c r="BK138" i="2"/>
  <c r="J138" i="2"/>
  <c r="J102" i="2" s="1"/>
  <c r="R133" i="2"/>
  <c r="R128" i="2" s="1"/>
  <c r="R123" i="2" s="1"/>
  <c r="T124" i="2"/>
  <c r="P129" i="2"/>
  <c r="P128" i="2" s="1"/>
  <c r="P138" i="2"/>
  <c r="P137" i="2"/>
  <c r="BK133" i="2"/>
  <c r="J133" i="2"/>
  <c r="J100" i="2" s="1"/>
  <c r="R138" i="2"/>
  <c r="R137" i="2"/>
  <c r="R129" i="2"/>
  <c r="T138" i="2"/>
  <c r="T137" i="2"/>
  <c r="BK147" i="2"/>
  <c r="J147" i="2" s="1"/>
  <c r="J103" i="2" s="1"/>
  <c r="J89" i="2"/>
  <c r="J91" i="2"/>
  <c r="J92" i="2"/>
  <c r="E113" i="2"/>
  <c r="F120" i="2"/>
  <c r="BF131" i="2"/>
  <c r="BF135" i="2"/>
  <c r="BF139" i="2"/>
  <c r="AV95" i="1"/>
  <c r="BF143" i="2"/>
  <c r="BD95" i="1"/>
  <c r="BB95" i="1"/>
  <c r="BF144" i="2"/>
  <c r="BF142" i="2"/>
  <c r="BF148" i="2"/>
  <c r="BF140" i="2"/>
  <c r="AZ95" i="1"/>
  <c r="AZ94" i="1" s="1"/>
  <c r="W29" i="1" s="1"/>
  <c r="BF141" i="2"/>
  <c r="BF125" i="2"/>
  <c r="BF126" i="2"/>
  <c r="BF127" i="2"/>
  <c r="BF130" i="2"/>
  <c r="BF132" i="2"/>
  <c r="BF134" i="2"/>
  <c r="BF136" i="2"/>
  <c r="BF145" i="2"/>
  <c r="BF146" i="2"/>
  <c r="BC95" i="1"/>
  <c r="BB94" i="1"/>
  <c r="W31" i="1"/>
  <c r="BD94" i="1"/>
  <c r="W33" i="1" s="1"/>
  <c r="BC94" i="1"/>
  <c r="W32" i="1" s="1"/>
  <c r="T123" i="2" l="1"/>
  <c r="P123" i="2"/>
  <c r="AU95" i="1"/>
  <c r="BK128" i="2"/>
  <c r="J128" i="2"/>
  <c r="J98" i="2"/>
  <c r="J129" i="2"/>
  <c r="J99" i="2"/>
  <c r="BK137" i="2"/>
  <c r="J137" i="2"/>
  <c r="J101" i="2"/>
  <c r="J124" i="2"/>
  <c r="J97" i="2"/>
  <c r="AU94" i="1"/>
  <c r="AV94" i="1"/>
  <c r="AK29" i="1"/>
  <c r="AX94" i="1"/>
  <c r="F34" i="2"/>
  <c r="BA95" i="1"/>
  <c r="BA94" i="1"/>
  <c r="W30" i="1"/>
  <c r="AY94" i="1"/>
  <c r="J34" i="2"/>
  <c r="AW95" i="1"/>
  <c r="AT95" i="1"/>
  <c r="BK123" i="2" l="1"/>
  <c r="J123" i="2"/>
  <c r="J96" i="2"/>
  <c r="AW94" i="1"/>
  <c r="AK30" i="1"/>
  <c r="J30" i="2" l="1"/>
  <c r="AG95" i="1"/>
  <c r="AG94" i="1"/>
  <c r="AK26" i="1"/>
  <c r="AT94" i="1"/>
  <c r="AN94" i="1" s="1"/>
  <c r="J39" i="2" l="1"/>
  <c r="AN95" i="1"/>
  <c r="AK35" i="1"/>
</calcChain>
</file>

<file path=xl/sharedStrings.xml><?xml version="1.0" encoding="utf-8"?>
<sst xmlns="http://schemas.openxmlformats.org/spreadsheetml/2006/main" count="550" uniqueCount="206">
  <si>
    <t>Export Komplet</t>
  </si>
  <si>
    <t/>
  </si>
  <si>
    <t>2.0</t>
  </si>
  <si>
    <t>False</t>
  </si>
  <si>
    <t>{982fb537-8e84-483b-ae05-ceff59c118f5}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</si>
  <si>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</si>
  <si>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</si>
  <si>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</si>
  <si>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</si>
  <si>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</si>
  <si>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</si>
  <si>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</si>
  <si>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</si>
  <si>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75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</si>
  <si>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</si>
  <si>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</si>
  <si>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Vykaz vymer_Oprava pamätnej izby_Klak</t>
  </si>
  <si>
    <t>JKSO:</t>
  </si>
  <si>
    <t>KS:</t>
  </si>
  <si>
    <t>Miesto:</t>
  </si>
  <si>
    <t xml:space="preserve">Kľak </t>
  </si>
  <si>
    <t>Dátum:</t>
  </si>
  <si>
    <t>17. 9. 2024</t>
  </si>
  <si>
    <t>Objednávateľ:</t>
  </si>
  <si>
    <t>IČO:</t>
  </si>
  <si>
    <t xml:space="preserve">Obec Kľak 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</si>
  <si>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</si>
  <si>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</si>
  <si>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</si>
  <si>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</si>
  <si>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</si>
  <si>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</si>
  <si>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</si>
  <si>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</si>
  <si>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</si>
  <si>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</si>
  <si>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</si>
  <si>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</si>
  <si>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</si>
  <si>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</si>
  <si>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</si>
  <si>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</si>
  <si>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</si>
  <si>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</si>
  <si>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</si>
  <si>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</si>
  <si>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</si>
  <si>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</si>
  <si>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</si>
  <si>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</si>
  <si>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</si>
  <si>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</si>
  <si>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</si>
  <si>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</si>
  <si>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</si>
  <si>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</si>
  <si>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</si>
  <si>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</si>
  <si>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</si>
  <si>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</si>
  <si>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</si>
  <si>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</si>
  <si>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</si>
  <si>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</si>
  <si>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</si>
  <si>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</si>
  <si>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</si>
  <si>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</si>
  <si>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</si>
  <si>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</si>
  <si>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</si>
  <si>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</si>
  <si>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</si>
  <si>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</si>
  <si>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</si>
  <si>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</si>
  <si>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</si>
  <si>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</si>
  <si>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</si>
  <si>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</si>
  <si>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pamätnej izby</t>
  </si>
  <si>
    <t>STA</t>
  </si>
  <si>
    <t>1</t>
  </si>
  <si>
    <t>{8b7422ab-3651-4484-8616-ee5584414c4a}</t>
  </si>
  <si>
    <t>KRYCÍ LIST ROZPOČTU</t>
  </si>
  <si>
    <t>Objekt:</t>
  </si>
  <si>
    <t>01 - Oprava pamätnej izby</t>
  </si>
  <si>
    <t>REKAPITULÁCIA ROZPOČTU</t>
  </si>
  <si>
    <t>Kód dielu - Popis</t>
  </si>
  <si>
    <t>Cena celkom [EUR]</t>
  </si>
  <si>
    <t>Náklady z rozpočtu</t>
  </si>
  <si>
    <t>-1</t>
  </si>
  <si>
    <t>9 - Ostatné konštrukcie a práce-búranie</t>
  </si>
  <si>
    <t>PSV - Práce a dodávky PSV</t>
  </si>
  <si>
    <t xml:space="preserve">    735 - Ústredné kúrenie - vykurovacie telesá</t>
  </si>
  <si>
    <t xml:space="preserve">    766 - Konštrukcie stolárske</t>
  </si>
  <si>
    <t>M - Práce a dodávky M</t>
  </si>
  <si>
    <t xml:space="preserve">    21-M - Elektromontáže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</si>
  <si>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</si>
  <si>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</si>
  <si>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</si>
  <si>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</si>
  <si>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</si>
  <si>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</si>
  <si>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</si>
  <si>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</si>
  <si>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</si>
  <si>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</si>
  <si>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</si>
  <si>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</si>
  <si>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</si>
  <si>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9</t>
  </si>
  <si>
    <t>Ostatné konštrukcie a práce-búranie</t>
  </si>
  <si>
    <t>ROZPOCET</t>
  </si>
  <si>
    <t>K</t>
  </si>
  <si>
    <t>936941131.S</t>
  </si>
  <si>
    <t xml:space="preserve">Osadenie vitríny </t>
  </si>
  <si>
    <t>ks</t>
  </si>
  <si>
    <t>4</t>
  </si>
  <si>
    <t>2</t>
  </si>
  <si>
    <t>557523907</t>
  </si>
  <si>
    <t>M</t>
  </si>
  <si>
    <t>553560004500.S</t>
  </si>
  <si>
    <t xml:space="preserve">Vitrína podla požiadaviek investora </t>
  </si>
  <si>
    <t>8</t>
  </si>
  <si>
    <t>526481045</t>
  </si>
  <si>
    <t>3</t>
  </si>
  <si>
    <t>968061116.S</t>
  </si>
  <si>
    <t>Demontáž dverí drevených vchodových, 1 bm obvodu - 0,012t</t>
  </si>
  <si>
    <t>m</t>
  </si>
  <si>
    <t>93192848</t>
  </si>
  <si>
    <t>PSV</t>
  </si>
  <si>
    <t>Práce a dodávky PSV</t>
  </si>
  <si>
    <t>735</t>
  </si>
  <si>
    <t>Ústredné kúrenie - vykurovacie telesá</t>
  </si>
  <si>
    <t>735154041.S</t>
  </si>
  <si>
    <t xml:space="preserve">Montáž vykurovacieho telesa panelového </t>
  </si>
  <si>
    <t>16</t>
  </si>
  <si>
    <t>1350359646</t>
  </si>
  <si>
    <t>5</t>
  </si>
  <si>
    <t>484530013400.R</t>
  </si>
  <si>
    <t xml:space="preserve">Teleso vykurovacie olejové </t>
  </si>
  <si>
    <t>32</t>
  </si>
  <si>
    <t>-942617050</t>
  </si>
  <si>
    <t>6</t>
  </si>
  <si>
    <t>998735201.S</t>
  </si>
  <si>
    <t>Presun hmôt pre vykurovacie telesá v objektoch výšky do 6 m</t>
  </si>
  <si>
    <t>%</t>
  </si>
  <si>
    <t>459673325</t>
  </si>
  <si>
    <t>766</t>
  </si>
  <si>
    <t>Konštrukcie stolárske</t>
  </si>
  <si>
    <t>7</t>
  </si>
  <si>
    <t>766661422.S</t>
  </si>
  <si>
    <t>Montáž dverí drevených vchodových bezpečnostných do kovovej bezpečnostnej zárubne</t>
  </si>
  <si>
    <t>-1687399538</t>
  </si>
  <si>
    <t>611720000100.S</t>
  </si>
  <si>
    <t xml:space="preserve">Dvere do pamätnej izby vstupné </t>
  </si>
  <si>
    <t>-1158287663</t>
  </si>
  <si>
    <t>998766201.S</t>
  </si>
  <si>
    <t>Presun hmot pre konštrukcie stolárske v objektoch výšky do 6 m</t>
  </si>
  <si>
    <t>-2105205653</t>
  </si>
  <si>
    <t>Práce a dodávky M</t>
  </si>
  <si>
    <t>21-M</t>
  </si>
  <si>
    <t>Elektromontáže</t>
  </si>
  <si>
    <t>10</t>
  </si>
  <si>
    <t>210010108.S</t>
  </si>
  <si>
    <t xml:space="preserve">Lišta elektroinštalačná z PVC </t>
  </si>
  <si>
    <t>64</t>
  </si>
  <si>
    <t>-1389359981</t>
  </si>
  <si>
    <t>11</t>
  </si>
  <si>
    <t>345750065500.S</t>
  </si>
  <si>
    <t>Lišta vkladacia z PVC</t>
  </si>
  <si>
    <t>128</t>
  </si>
  <si>
    <t>-1517904173</t>
  </si>
  <si>
    <t>12</t>
  </si>
  <si>
    <t>210111061</t>
  </si>
  <si>
    <t xml:space="preserve">Zásuvka domová nástenná </t>
  </si>
  <si>
    <t>26</t>
  </si>
  <si>
    <t>13</t>
  </si>
  <si>
    <t>345510004600</t>
  </si>
  <si>
    <t xml:space="preserve">Zásuvka </t>
  </si>
  <si>
    <t>256</t>
  </si>
  <si>
    <t>28</t>
  </si>
  <si>
    <t>14</t>
  </si>
  <si>
    <t>210800147</t>
  </si>
  <si>
    <t>Kábel medený uložený pevne CYKY 450/750 V 3x2,5</t>
  </si>
  <si>
    <t>42</t>
  </si>
  <si>
    <t>15</t>
  </si>
  <si>
    <t>341110000800</t>
  </si>
  <si>
    <t>Kábel medený CYKY 3x2,5 mm2</t>
  </si>
  <si>
    <t>44</t>
  </si>
  <si>
    <t>210800147.R</t>
  </si>
  <si>
    <t xml:space="preserve">Drobný elektroinštalačný materiál </t>
  </si>
  <si>
    <t>1628783334</t>
  </si>
  <si>
    <t>17</t>
  </si>
  <si>
    <t>998921201</t>
  </si>
  <si>
    <t>Presun hmôt pre montáž silnoprúdových rozvodov a zariadení v stavbe (objekte) výšky do 7 m</t>
  </si>
  <si>
    <t>46</t>
  </si>
  <si>
    <t>HZS</t>
  </si>
  <si>
    <t>Hodinové zúčtovacie sadzby</t>
  </si>
  <si>
    <t>18</t>
  </si>
  <si>
    <t>HZS000213.S</t>
  </si>
  <si>
    <t>Stavebno montážne práce náročné ucelené - odborné, tvorivé remeselné (Tr. 3) v rozsahu viac ako 4 a menej ako 8 hodín</t>
  </si>
  <si>
    <t>hod</t>
  </si>
  <si>
    <t>512</t>
  </si>
  <si>
    <t>-356671857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</si>
</sst>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2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77" t="s">
        <v>13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7"/>
      <c r="BE5" s="174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79" t="s">
        <v>16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7"/>
      <c r="BE6" s="175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5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5"/>
      <c r="BS8" s="14" t="s">
        <v>6</v>
      </c>
    </row>
    <row r="9" spans="1:74" s="1" customFormat="1" ht="14.45" customHeight="1">
      <c r="B9" s="17"/>
      <c r="AR9" s="17"/>
      <c r="BE9" s="175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5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75"/>
      <c r="BS11" s="14" t="s">
        <v>6</v>
      </c>
    </row>
    <row r="12" spans="1:74" s="1" customFormat="1" ht="6.95" customHeight="1">
      <c r="B12" s="17"/>
      <c r="AR12" s="17"/>
      <c r="BE12" s="175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75"/>
      <c r="BS13" s="14" t="s">
        <v>6</v>
      </c>
    </row>
    <row r="14" spans="1:74" ht="12.75">
      <c r="B14" s="17"/>
      <c r="E14" s="180" t="s">
        <v>28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24" t="s">
        <v>26</v>
      </c>
      <c r="AN14" s="26" t="s">
        <v>28</v>
      </c>
      <c r="AR14" s="17"/>
      <c r="BE14" s="175"/>
      <c r="BS14" s="14" t="s">
        <v>6</v>
      </c>
    </row>
    <row r="15" spans="1:74" s="1" customFormat="1" ht="6.95" customHeight="1">
      <c r="B15" s="17"/>
      <c r="AR15" s="17"/>
      <c r="BE15" s="175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175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175"/>
      <c r="BS17" s="14" t="s">
        <v>31</v>
      </c>
    </row>
    <row r="18" spans="1:71" s="1" customFormat="1" ht="6.95" customHeight="1">
      <c r="B18" s="17"/>
      <c r="AR18" s="17"/>
      <c r="BE18" s="175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175"/>
      <c r="BS19" s="14" t="s">
        <v>6</v>
      </c>
    </row>
    <row r="20" spans="1:71" s="1" customFormat="1" ht="18.399999999999999" customHeight="1">
      <c r="B20" s="17"/>
      <c r="E20" s="22" t="s">
        <v>30</v>
      </c>
      <c r="AK20" s="24" t="s">
        <v>26</v>
      </c>
      <c r="AN20" s="22" t="s">
        <v>1</v>
      </c>
      <c r="AR20" s="17"/>
      <c r="BE20" s="175"/>
      <c r="BS20" s="14" t="s">
        <v>31</v>
      </c>
    </row>
    <row r="21" spans="1:71" s="1" customFormat="1" ht="6.95" customHeight="1">
      <c r="B21" s="17"/>
      <c r="AR21" s="17"/>
      <c r="BE21" s="175"/>
    </row>
    <row r="22" spans="1:71" s="1" customFormat="1" ht="12" customHeight="1">
      <c r="B22" s="17"/>
      <c r="D22" s="24" t="s">
        <v>33</v>
      </c>
      <c r="AR22" s="17"/>
      <c r="BE22" s="175"/>
    </row>
    <row r="23" spans="1:71" s="1" customFormat="1" ht="16.5" customHeight="1">
      <c r="B23" s="17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7"/>
      <c r="BE23" s="175"/>
    </row>
    <row r="24" spans="1:71" s="1" customFormat="1" ht="6.95" customHeight="1">
      <c r="B24" s="17"/>
      <c r="AR24" s="17"/>
      <c r="BE24" s="175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5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3">
        <f>ROUND(AG94,2)</f>
        <v>0</v>
      </c>
      <c r="AL26" s="184"/>
      <c r="AM26" s="184"/>
      <c r="AN26" s="184"/>
      <c r="AO26" s="184"/>
      <c r="AP26" s="29"/>
      <c r="AQ26" s="29"/>
      <c r="AR26" s="30"/>
      <c r="BE26" s="175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5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5" t="s">
        <v>35</v>
      </c>
      <c r="M28" s="185"/>
      <c r="N28" s="185"/>
      <c r="O28" s="185"/>
      <c r="P28" s="185"/>
      <c r="Q28" s="29"/>
      <c r="R28" s="29"/>
      <c r="S28" s="29"/>
      <c r="T28" s="29"/>
      <c r="U28" s="29"/>
      <c r="V28" s="29"/>
      <c r="W28" s="185" t="s">
        <v>36</v>
      </c>
      <c r="X28" s="185"/>
      <c r="Y28" s="185"/>
      <c r="Z28" s="185"/>
      <c r="AA28" s="185"/>
      <c r="AB28" s="185"/>
      <c r="AC28" s="185"/>
      <c r="AD28" s="185"/>
      <c r="AE28" s="185"/>
      <c r="AF28" s="29"/>
      <c r="AG28" s="29"/>
      <c r="AH28" s="29"/>
      <c r="AI28" s="29"/>
      <c r="AJ28" s="29"/>
      <c r="AK28" s="185" t="s">
        <v>37</v>
      </c>
      <c r="AL28" s="185"/>
      <c r="AM28" s="185"/>
      <c r="AN28" s="185"/>
      <c r="AO28" s="185"/>
      <c r="AP28" s="29"/>
      <c r="AQ28" s="29"/>
      <c r="AR28" s="30"/>
      <c r="BE28" s="175"/>
    </row>
    <row r="29" spans="1:71" s="3" customFormat="1" ht="14.45" customHeight="1">
      <c r="B29" s="34"/>
      <c r="D29" s="24" t="s">
        <v>38</v>
      </c>
      <c r="F29" s="35" t="s">
        <v>39</v>
      </c>
      <c r="L29" s="188">
        <v>0.2</v>
      </c>
      <c r="M29" s="187"/>
      <c r="N29" s="187"/>
      <c r="O29" s="187"/>
      <c r="P29" s="187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K29" s="186">
        <f>ROUND(AV94, 2)</f>
        <v>0</v>
      </c>
      <c r="AL29" s="187"/>
      <c r="AM29" s="187"/>
      <c r="AN29" s="187"/>
      <c r="AO29" s="187"/>
      <c r="AR29" s="34"/>
      <c r="BE29" s="176"/>
    </row>
    <row r="30" spans="1:71" s="3" customFormat="1" ht="14.45" customHeight="1">
      <c r="B30" s="34"/>
      <c r="F30" s="35" t="s">
        <v>40</v>
      </c>
      <c r="L30" s="188">
        <v>0.2</v>
      </c>
      <c r="M30" s="187"/>
      <c r="N30" s="187"/>
      <c r="O30" s="187"/>
      <c r="P30" s="187"/>
      <c r="W30" s="186">
        <f>ROUND(BA94, 2)</f>
        <v>0</v>
      </c>
      <c r="X30" s="187"/>
      <c r="Y30" s="187"/>
      <c r="Z30" s="187"/>
      <c r="AA30" s="187"/>
      <c r="AB30" s="187"/>
      <c r="AC30" s="187"/>
      <c r="AD30" s="187"/>
      <c r="AE30" s="187"/>
      <c r="AK30" s="186">
        <f>ROUND(AW94, 2)</f>
        <v>0</v>
      </c>
      <c r="AL30" s="187"/>
      <c r="AM30" s="187"/>
      <c r="AN30" s="187"/>
      <c r="AO30" s="187"/>
      <c r="AR30" s="34"/>
      <c r="BE30" s="176"/>
    </row>
    <row r="31" spans="1:71" s="3" customFormat="1" ht="14.45" hidden="1" customHeight="1">
      <c r="B31" s="34"/>
      <c r="F31" s="24" t="s">
        <v>41</v>
      </c>
      <c r="L31" s="188">
        <v>0.2</v>
      </c>
      <c r="M31" s="187"/>
      <c r="N31" s="187"/>
      <c r="O31" s="187"/>
      <c r="P31" s="187"/>
      <c r="W31" s="186">
        <f>ROUND(BB94, 2)</f>
        <v>0</v>
      </c>
      <c r="X31" s="187"/>
      <c r="Y31" s="187"/>
      <c r="Z31" s="187"/>
      <c r="AA31" s="187"/>
      <c r="AB31" s="187"/>
      <c r="AC31" s="187"/>
      <c r="AD31" s="187"/>
      <c r="AE31" s="187"/>
      <c r="AK31" s="186">
        <v>0</v>
      </c>
      <c r="AL31" s="187"/>
      <c r="AM31" s="187"/>
      <c r="AN31" s="187"/>
      <c r="AO31" s="187"/>
      <c r="AR31" s="34"/>
      <c r="BE31" s="176"/>
    </row>
    <row r="32" spans="1:71" s="3" customFormat="1" ht="14.45" hidden="1" customHeight="1">
      <c r="B32" s="34"/>
      <c r="F32" s="24" t="s">
        <v>42</v>
      </c>
      <c r="L32" s="188">
        <v>0.2</v>
      </c>
      <c r="M32" s="187"/>
      <c r="N32" s="187"/>
      <c r="O32" s="187"/>
      <c r="P32" s="187"/>
      <c r="W32" s="186">
        <f>ROUND(BC94, 2)</f>
        <v>0</v>
      </c>
      <c r="X32" s="187"/>
      <c r="Y32" s="187"/>
      <c r="Z32" s="187"/>
      <c r="AA32" s="187"/>
      <c r="AB32" s="187"/>
      <c r="AC32" s="187"/>
      <c r="AD32" s="187"/>
      <c r="AE32" s="187"/>
      <c r="AK32" s="186">
        <v>0</v>
      </c>
      <c r="AL32" s="187"/>
      <c r="AM32" s="187"/>
      <c r="AN32" s="187"/>
      <c r="AO32" s="187"/>
      <c r="AR32" s="34"/>
      <c r="BE32" s="176"/>
    </row>
    <row r="33" spans="1:57" s="3" customFormat="1" ht="14.45" hidden="1" customHeight="1">
      <c r="B33" s="34"/>
      <c r="F33" s="35" t="s">
        <v>43</v>
      </c>
      <c r="L33" s="188">
        <v>0</v>
      </c>
      <c r="M33" s="187"/>
      <c r="N33" s="187"/>
      <c r="O33" s="187"/>
      <c r="P33" s="187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K33" s="186">
        <v>0</v>
      </c>
      <c r="AL33" s="187"/>
      <c r="AM33" s="187"/>
      <c r="AN33" s="187"/>
      <c r="AO33" s="187"/>
      <c r="AR33" s="34"/>
      <c r="BE33" s="176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5"/>
    </row>
    <row r="35" spans="1:57" s="2" customFormat="1" ht="25.9" customHeight="1">
      <c r="A35" s="29"/>
      <c r="B35" s="30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9" t="s">
        <v>46</v>
      </c>
      <c r="Y35" s="190"/>
      <c r="Z35" s="190"/>
      <c r="AA35" s="190"/>
      <c r="AB35" s="190"/>
      <c r="AC35" s="38"/>
      <c r="AD35" s="38"/>
      <c r="AE35" s="38"/>
      <c r="AF35" s="38"/>
      <c r="AG35" s="38"/>
      <c r="AH35" s="38"/>
      <c r="AI35" s="38"/>
      <c r="AJ35" s="38"/>
      <c r="AK35" s="191">
        <f>SUM(AK26:AK33)</f>
        <v>0</v>
      </c>
      <c r="AL35" s="190"/>
      <c r="AM35" s="190"/>
      <c r="AN35" s="190"/>
      <c r="AO35" s="192"/>
      <c r="AP35" s="36"/>
      <c r="AQ35" s="36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0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3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49</v>
      </c>
      <c r="AI60" s="32"/>
      <c r="AJ60" s="32"/>
      <c r="AK60" s="32"/>
      <c r="AL60" s="32"/>
      <c r="AM60" s="43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1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52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3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49</v>
      </c>
      <c r="AI75" s="32"/>
      <c r="AJ75" s="32"/>
      <c r="AK75" s="32"/>
      <c r="AL75" s="32"/>
      <c r="AM75" s="43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9"/>
      <c r="C84" s="24" t="s">
        <v>12</v>
      </c>
      <c r="L84" s="4" t="str">
        <f>K5</f>
        <v>75</v>
      </c>
      <c r="AR84" s="49"/>
    </row>
    <row r="85" spans="1:91" s="5" customFormat="1" ht="36.950000000000003" customHeight="1">
      <c r="B85" s="50"/>
      <c r="C85" s="51" t="s">
        <v>15</v>
      </c>
      <c r="L85" s="193" t="str">
        <f>K6</f>
        <v>Vykaz vymer_Oprava pamätnej izby_Klak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50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 xml:space="preserve">Kľak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5" t="str">
        <f>IF(AN8= "","",AN8)</f>
        <v>17. 9. 2024</v>
      </c>
      <c r="AN87" s="19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Obec Kľak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96" t="str">
        <f>IF(E17="","",E17)</f>
        <v xml:space="preserve"> </v>
      </c>
      <c r="AN89" s="197"/>
      <c r="AO89" s="197"/>
      <c r="AP89" s="197"/>
      <c r="AQ89" s="29"/>
      <c r="AR89" s="30"/>
      <c r="AS89" s="198" t="s">
        <v>54</v>
      </c>
      <c r="AT89" s="199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96" t="str">
        <f>IF(E20="","",E20)</f>
        <v xml:space="preserve"> </v>
      </c>
      <c r="AN90" s="197"/>
      <c r="AO90" s="197"/>
      <c r="AP90" s="197"/>
      <c r="AQ90" s="29"/>
      <c r="AR90" s="30"/>
      <c r="AS90" s="200"/>
      <c r="AT90" s="201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0"/>
      <c r="AT91" s="201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>
      <c r="A92" s="29"/>
      <c r="B92" s="30"/>
      <c r="C92" s="202" t="s">
        <v>55</v>
      </c>
      <c r="D92" s="203"/>
      <c r="E92" s="203"/>
      <c r="F92" s="203"/>
      <c r="G92" s="203"/>
      <c r="H92" s="58"/>
      <c r="I92" s="204" t="s">
        <v>56</v>
      </c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5" t="s">
        <v>57</v>
      </c>
      <c r="AH92" s="203"/>
      <c r="AI92" s="203"/>
      <c r="AJ92" s="203"/>
      <c r="AK92" s="203"/>
      <c r="AL92" s="203"/>
      <c r="AM92" s="203"/>
      <c r="AN92" s="204" t="s">
        <v>58</v>
      </c>
      <c r="AO92" s="203"/>
      <c r="AP92" s="206"/>
      <c r="AQ92" s="59" t="s">
        <v>59</v>
      </c>
      <c r="AR92" s="30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50000000000003" customHeight="1">
      <c r="B94" s="66"/>
      <c r="C94" s="67" t="s">
        <v>72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0">
        <f>ROUND(AG95,2)</f>
        <v>0</v>
      </c>
      <c r="AH94" s="210"/>
      <c r="AI94" s="210"/>
      <c r="AJ94" s="210"/>
      <c r="AK94" s="210"/>
      <c r="AL94" s="210"/>
      <c r="AM94" s="210"/>
      <c r="AN94" s="211">
        <f>SUM(AG94,AT94)</f>
        <v>0</v>
      </c>
      <c r="AO94" s="211"/>
      <c r="AP94" s="211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73</v>
      </c>
      <c r="BT94" s="75" t="s">
        <v>74</v>
      </c>
      <c r="BU94" s="76" t="s">
        <v>75</v>
      </c>
      <c r="BV94" s="75" t="s">
        <v>76</v>
      </c>
      <c r="BW94" s="75" t="s">
        <v>4</v>
      </c>
      <c r="BX94" s="75" t="s">
        <v>77</v>
      </c>
      <c r="CL94" s="75" t="s">
        <v>1</v>
      </c>
    </row>
    <row r="95" spans="1:91" s="7" customFormat="1" ht="16.5" customHeight="1">
      <c r="A95" s="77" t="s">
        <v>78</v>
      </c>
      <c r="B95" s="78"/>
      <c r="C95" s="79"/>
      <c r="D95" s="209" t="s">
        <v>79</v>
      </c>
      <c r="E95" s="209"/>
      <c r="F95" s="209"/>
      <c r="G95" s="209"/>
      <c r="H95" s="209"/>
      <c r="I95" s="80"/>
      <c r="J95" s="209" t="s">
        <v>80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7">
        <f>'01 - Oprava pamätnej izby'!J30</f>
        <v>0</v>
      </c>
      <c r="AH95" s="208"/>
      <c r="AI95" s="208"/>
      <c r="AJ95" s="208"/>
      <c r="AK95" s="208"/>
      <c r="AL95" s="208"/>
      <c r="AM95" s="208"/>
      <c r="AN95" s="207">
        <f>SUM(AG95,AT95)</f>
        <v>0</v>
      </c>
      <c r="AO95" s="208"/>
      <c r="AP95" s="208"/>
      <c r="AQ95" s="81" t="s">
        <v>81</v>
      </c>
      <c r="AR95" s="78"/>
      <c r="AS95" s="82">
        <v>0</v>
      </c>
      <c r="AT95" s="83">
        <f>ROUND(SUM(AV95:AW95),2)</f>
        <v>0</v>
      </c>
      <c r="AU95" s="84">
        <f>'01 - Oprava pamätnej izby'!P123</f>
        <v>0</v>
      </c>
      <c r="AV95" s="83">
        <f>'01 - Oprava pamätnej izby'!J33</f>
        <v>0</v>
      </c>
      <c r="AW95" s="83">
        <f>'01 - Oprava pamätnej izby'!J34</f>
        <v>0</v>
      </c>
      <c r="AX95" s="83">
        <f>'01 - Oprava pamätnej izby'!J35</f>
        <v>0</v>
      </c>
      <c r="AY95" s="83">
        <f>'01 - Oprava pamätnej izby'!J36</f>
        <v>0</v>
      </c>
      <c r="AZ95" s="83">
        <f>'01 - Oprava pamätnej izby'!F33</f>
        <v>0</v>
      </c>
      <c r="BA95" s="83">
        <f>'01 - Oprava pamätnej izby'!F34</f>
        <v>0</v>
      </c>
      <c r="BB95" s="83">
        <f>'01 - Oprava pamätnej izby'!F35</f>
        <v>0</v>
      </c>
      <c r="BC95" s="83">
        <f>'01 - Oprava pamätnej izby'!F36</f>
        <v>0</v>
      </c>
      <c r="BD95" s="85">
        <f>'01 - Oprava pamätnej izby'!F37</f>
        <v>0</v>
      </c>
      <c r="BT95" s="86" t="s">
        <v>82</v>
      </c>
      <c r="BV95" s="86" t="s">
        <v>76</v>
      </c>
      <c r="BW95" s="86" t="s">
        <v>83</v>
      </c>
      <c r="BX95" s="86" t="s">
        <v>4</v>
      </c>
      <c r="CL95" s="86" t="s">
        <v>1</v>
      </c>
      <c r="CM95" s="86" t="s">
        <v>74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Oprava pamätnej izb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9"/>
  <sheetViews>
    <sheetView showGridLines="0" tabSelected="1" topLeftCell="A134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2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84</v>
      </c>
      <c r="L4" s="17"/>
      <c r="M4" s="87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Vykaz vymer_Oprava pamätnej izby_Klak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86</v>
      </c>
      <c r="F9" s="215"/>
      <c r="G9" s="215"/>
      <c r="H9" s="215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3" t="str">
        <f>'Rekapitulácia stavby'!AN8</f>
        <v>17. 9. 2024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77"/>
      <c r="G18" s="177"/>
      <c r="H18" s="177"/>
      <c r="I18" s="24" t="s">
        <v>26</v>
      </c>
      <c r="J18" s="25" t="str">
        <f>'Rekapitulácia stavby'!AN14</f>
        <v>Vyplň údaj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6.5" customHeight="1">
      <c r="A27" s="88"/>
      <c r="B27" s="89"/>
      <c r="C27" s="88"/>
      <c r="D27" s="88"/>
      <c r="E27" s="182" t="s">
        <v>1</v>
      </c>
      <c r="F27" s="182"/>
      <c r="G27" s="182"/>
      <c r="H27" s="182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52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5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25.35" customHeight="1">
      <c r="A30" s="29"/>
      <c r="B30" s="30"/>
      <c r="C30" s="29"/>
      <c r="D30" s="93" t="s">
        <v>34</v>
      </c>
      <c r="E30" s="29"/>
      <c r="F30" s="29"/>
      <c r="G30" s="29"/>
      <c r="H30" s="29"/>
      <c r="I30" s="29"/>
      <c r="J30" s="69">
        <f>ROUND(J123, 2)</f>
        <v>0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6.95" customHeight="1">
      <c r="A31" s="29"/>
      <c r="B31" s="30"/>
      <c r="C31" s="29"/>
      <c r="D31" s="64"/>
      <c r="E31" s="64"/>
      <c r="F31" s="64"/>
      <c r="G31" s="64"/>
      <c r="H31" s="64"/>
      <c r="I31" s="64"/>
      <c r="J31" s="64"/>
      <c r="K31" s="64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5" customHeight="1">
      <c r="A33" s="29"/>
      <c r="B33" s="30"/>
      <c r="C33" s="29"/>
      <c r="D33" s="94" t="s">
        <v>38</v>
      </c>
      <c r="E33" s="35" t="s">
        <v>39</v>
      </c>
      <c r="F33" s="95">
        <f>ROUND((SUM(BE123:BE148)),  2)</f>
        <v>0</v>
      </c>
      <c r="G33" s="92"/>
      <c r="H33" s="92"/>
      <c r="I33" s="96">
        <v>0.2</v>
      </c>
      <c r="J33" s="95">
        <f>ROUND(((SUM(BE123:BE148))*I33),  2)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5" customHeight="1">
      <c r="A34" s="29"/>
      <c r="B34" s="30"/>
      <c r="C34" s="29"/>
      <c r="D34" s="29"/>
      <c r="E34" s="35" t="s">
        <v>40</v>
      </c>
      <c r="F34" s="95">
        <f>ROUND((SUM(BF123:BF148)),  2)</f>
        <v>0</v>
      </c>
      <c r="G34" s="92"/>
      <c r="H34" s="92"/>
      <c r="I34" s="96">
        <v>0.2</v>
      </c>
      <c r="J34" s="95">
        <f>ROUND(((SUM(BF123:BF148))*I34),  2)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5" hidden="1" customHeight="1">
      <c r="A35" s="29"/>
      <c r="B35" s="30"/>
      <c r="C35" s="29"/>
      <c r="D35" s="29"/>
      <c r="E35" s="24" t="s">
        <v>41</v>
      </c>
      <c r="F35" s="97">
        <f>ROUND((SUM(BG123:BG148)),  2)</f>
        <v>0</v>
      </c>
      <c r="G35" s="29"/>
      <c r="H35" s="29"/>
      <c r="I35" s="98">
        <v>0.2</v>
      </c>
      <c r="J35" s="97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5" hidden="1" customHeight="1">
      <c r="A36" s="29"/>
      <c r="B36" s="30"/>
      <c r="C36" s="29"/>
      <c r="D36" s="29"/>
      <c r="E36" s="24" t="s">
        <v>42</v>
      </c>
      <c r="F36" s="97">
        <f>ROUND((SUM(BH123:BH148)),  2)</f>
        <v>0</v>
      </c>
      <c r="G36" s="29"/>
      <c r="H36" s="29"/>
      <c r="I36" s="98">
        <v>0.2</v>
      </c>
      <c r="J36" s="97">
        <f>0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5" hidden="1" customHeight="1">
      <c r="A37" s="29"/>
      <c r="B37" s="30"/>
      <c r="C37" s="29"/>
      <c r="D37" s="29"/>
      <c r="E37" s="35" t="s">
        <v>43</v>
      </c>
      <c r="F37" s="95">
        <f>ROUND((SUM(BI123:BI148)),  2)</f>
        <v>0</v>
      </c>
      <c r="G37" s="92"/>
      <c r="H37" s="92"/>
      <c r="I37" s="96">
        <v>0</v>
      </c>
      <c r="J37" s="95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25.35" customHeight="1">
      <c r="A39" s="29"/>
      <c r="B39" s="30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3" t="s">
        <v>49</v>
      </c>
      <c r="E61" s="32"/>
      <c r="F61" s="105" t="s">
        <v>50</v>
      </c>
      <c r="G61" s="43" t="s">
        <v>49</v>
      </c>
      <c r="H61" s="32"/>
      <c r="I61" s="32"/>
      <c r="J61" s="106" t="s">
        <v>50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3" t="s">
        <v>49</v>
      </c>
      <c r="E76" s="32"/>
      <c r="F76" s="105" t="s">
        <v>50</v>
      </c>
      <c r="G76" s="43" t="s">
        <v>49</v>
      </c>
      <c r="H76" s="32"/>
      <c r="I76" s="32"/>
      <c r="J76" s="106" t="s">
        <v>50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Vykaz vymer_Oprava pamätnej izby_Klak</v>
      </c>
      <c r="F85" s="214"/>
      <c r="G85" s="214"/>
      <c r="H85" s="214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3" t="str">
        <f>E9</f>
        <v>01 - Oprava pamätnej izby</v>
      </c>
      <c r="F87" s="215"/>
      <c r="G87" s="215"/>
      <c r="H87" s="215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Kľak </v>
      </c>
      <c r="G89" s="29"/>
      <c r="H89" s="29"/>
      <c r="I89" s="24" t="s">
        <v>21</v>
      </c>
      <c r="J89" s="53" t="str">
        <f>IF(J12="","",J12)</f>
        <v>17. 9. 2024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Obec Kľak </v>
      </c>
      <c r="G91" s="29"/>
      <c r="H91" s="29"/>
      <c r="I91" s="24" t="s">
        <v>29</v>
      </c>
      <c r="J91" s="27" t="str">
        <f>E21</f>
        <v xml:space="preserve"> 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9">
        <f>J123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10"/>
      <c r="D97" s="111" t="s">
        <v>92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9" customFormat="1" ht="24.95" customHeight="1">
      <c r="B98" s="110"/>
      <c r="D98" s="111" t="s">
        <v>93</v>
      </c>
      <c r="E98" s="112"/>
      <c r="F98" s="112"/>
      <c r="G98" s="112"/>
      <c r="H98" s="112"/>
      <c r="I98" s="112"/>
      <c r="J98" s="113">
        <f>J128</f>
        <v>0</v>
      </c>
      <c r="L98" s="110"/>
    </row>
    <row r="99" spans="1:31" s="10" customFormat="1" ht="19.899999999999999" customHeight="1">
      <c r="B99" s="114"/>
      <c r="D99" s="115" t="s">
        <v>94</v>
      </c>
      <c r="E99" s="116"/>
      <c r="F99" s="116"/>
      <c r="G99" s="116"/>
      <c r="H99" s="116"/>
      <c r="I99" s="116"/>
      <c r="J99" s="117">
        <f>J129</f>
        <v>0</v>
      </c>
      <c r="L99" s="114"/>
    </row>
    <row r="100" spans="1:31" s="10" customFormat="1" ht="19.899999999999999" customHeight="1">
      <c r="B100" s="114"/>
      <c r="D100" s="115" t="s">
        <v>95</v>
      </c>
      <c r="E100" s="116"/>
      <c r="F100" s="116"/>
      <c r="G100" s="116"/>
      <c r="H100" s="116"/>
      <c r="I100" s="116"/>
      <c r="J100" s="117">
        <f>J133</f>
        <v>0</v>
      </c>
      <c r="L100" s="114"/>
    </row>
    <row r="101" spans="1:31" s="9" customFormat="1" ht="24.95" customHeight="1">
      <c r="B101" s="110"/>
      <c r="D101" s="111" t="s">
        <v>96</v>
      </c>
      <c r="E101" s="112"/>
      <c r="F101" s="112"/>
      <c r="G101" s="112"/>
      <c r="H101" s="112"/>
      <c r="I101" s="112"/>
      <c r="J101" s="113">
        <f>J137</f>
        <v>0</v>
      </c>
      <c r="L101" s="110"/>
    </row>
    <row r="102" spans="1:31" s="10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6"/>
      <c r="J102" s="117">
        <f>J138</f>
        <v>0</v>
      </c>
      <c r="L102" s="114"/>
    </row>
    <row r="103" spans="1:31" s="9" customFormat="1" ht="24.95" customHeight="1">
      <c r="B103" s="110"/>
      <c r="D103" s="111" t="s">
        <v>98</v>
      </c>
      <c r="E103" s="112"/>
      <c r="F103" s="112"/>
      <c r="G103" s="112"/>
      <c r="H103" s="112"/>
      <c r="I103" s="112"/>
      <c r="J103" s="113">
        <f>J147</f>
        <v>0</v>
      </c>
      <c r="L103" s="110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0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40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99</v>
      </c>
      <c r="D110" s="29"/>
      <c r="E110" s="29"/>
      <c r="F110" s="29"/>
      <c r="G110" s="29"/>
      <c r="H110" s="29"/>
      <c r="I110" s="29"/>
      <c r="J110" s="29"/>
      <c r="K110" s="29"/>
      <c r="L110" s="40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3" t="str">
        <f>E7</f>
        <v>Vykaz vymer_Oprava pamätnej izby_Klak</v>
      </c>
      <c r="F113" s="214"/>
      <c r="G113" s="214"/>
      <c r="H113" s="214"/>
      <c r="I113" s="29"/>
      <c r="J113" s="29"/>
      <c r="K113" s="29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85</v>
      </c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93" t="str">
        <f>E9</f>
        <v>01 - Oprava pamätnej izby</v>
      </c>
      <c r="F115" s="215"/>
      <c r="G115" s="215"/>
      <c r="H115" s="215"/>
      <c r="I115" s="29"/>
      <c r="J115" s="29"/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 xml:space="preserve">Kľak </v>
      </c>
      <c r="G117" s="29"/>
      <c r="H117" s="29"/>
      <c r="I117" s="24" t="s">
        <v>21</v>
      </c>
      <c r="J117" s="53" t="str">
        <f>IF(J12="","",J12)</f>
        <v>17. 9. 2024</v>
      </c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23</v>
      </c>
      <c r="D119" s="29"/>
      <c r="E119" s="29"/>
      <c r="F119" s="22" t="str">
        <f>E15</f>
        <v xml:space="preserve">Obec Kľak </v>
      </c>
      <c r="G119" s="29"/>
      <c r="H119" s="29"/>
      <c r="I119" s="24" t="s">
        <v>29</v>
      </c>
      <c r="J119" s="27" t="str">
        <f>E21</f>
        <v xml:space="preserve"> </v>
      </c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27</v>
      </c>
      <c r="D120" s="29"/>
      <c r="E120" s="29"/>
      <c r="F120" s="22" t="str">
        <f>IF(E18="","",E18)</f>
        <v>Vyplň údaj</v>
      </c>
      <c r="G120" s="29"/>
      <c r="H120" s="29"/>
      <c r="I120" s="24" t="s">
        <v>32</v>
      </c>
      <c r="J120" s="27" t="str">
        <f>E24</f>
        <v xml:space="preserve"> </v>
      </c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18"/>
      <c r="B122" s="119"/>
      <c r="C122" s="120" t="s">
        <v>100</v>
      </c>
      <c r="D122" s="121" t="s">
        <v>59</v>
      </c>
      <c r="E122" s="121" t="s">
        <v>55</v>
      </c>
      <c r="F122" s="121" t="s">
        <v>56</v>
      </c>
      <c r="G122" s="121" t="s">
        <v>101</v>
      </c>
      <c r="H122" s="121" t="s">
        <v>102</v>
      </c>
      <c r="I122" s="121" t="s">
        <v>103</v>
      </c>
      <c r="J122" s="122" t="s">
        <v>89</v>
      </c>
      <c r="K122" s="123" t="s">
        <v>104</v>
      </c>
      <c r="L122" s="124"/>
      <c r="M122" s="60" t="s">
        <v>1</v>
      </c>
      <c r="N122" s="61" t="s">
        <v>38</v>
      </c>
      <c r="O122" s="61" t="s">
        <v>105</v>
      </c>
      <c r="P122" s="61" t="s">
        <v>106</v>
      </c>
      <c r="Q122" s="61" t="s">
        <v>107</v>
      </c>
      <c r="R122" s="61" t="s">
        <v>108</v>
      </c>
      <c r="S122" s="61" t="s">
        <v>109</v>
      </c>
      <c r="T122" s="62" t="s">
        <v>110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>
      <c r="A123" s="29"/>
      <c r="B123" s="30"/>
      <c r="C123" s="67" t="s">
        <v>90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3"/>
      <c r="N123" s="54"/>
      <c r="O123" s="64"/>
      <c r="P123" s="126">
        <f>P124+P128+P137+P147</f>
        <v>0</v>
      </c>
      <c r="Q123" s="64"/>
      <c r="R123" s="126">
        <f>R124+R128+R137+R147</f>
        <v>0.20592036999999999</v>
      </c>
      <c r="S123" s="64"/>
      <c r="T123" s="127">
        <f>T124+T128+T137+T147</f>
        <v>7.2000000000000008E-2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73</v>
      </c>
      <c r="AU123" s="14" t="s">
        <v>91</v>
      </c>
      <c r="BK123" s="128">
        <f>BK124+BK128+BK137+BK147</f>
        <v>0</v>
      </c>
    </row>
    <row r="124" spans="1:65" s="12" customFormat="1" ht="25.9" customHeight="1">
      <c r="B124" s="129"/>
      <c r="D124" s="130" t="s">
        <v>73</v>
      </c>
      <c r="E124" s="131" t="s">
        <v>111</v>
      </c>
      <c r="F124" s="131" t="s">
        <v>112</v>
      </c>
      <c r="I124" s="132"/>
      <c r="J124" s="133">
        <f>BK124</f>
        <v>0</v>
      </c>
      <c r="L124" s="129"/>
      <c r="M124" s="134"/>
      <c r="N124" s="135"/>
      <c r="O124" s="135"/>
      <c r="P124" s="136">
        <f>SUM(P125:P127)</f>
        <v>0</v>
      </c>
      <c r="Q124" s="135"/>
      <c r="R124" s="136">
        <f>SUM(R125:R127)</f>
        <v>7.2890670000000005E-2</v>
      </c>
      <c r="S124" s="135"/>
      <c r="T124" s="137">
        <f>SUM(T125:T127)</f>
        <v>7.2000000000000008E-2</v>
      </c>
      <c r="AR124" s="130" t="s">
        <v>82</v>
      </c>
      <c r="AT124" s="138" t="s">
        <v>73</v>
      </c>
      <c r="AU124" s="138" t="s">
        <v>74</v>
      </c>
      <c r="AY124" s="130" t="s">
        <v>113</v>
      </c>
      <c r="BK124" s="139">
        <f>SUM(BK125:BK127)</f>
        <v>0</v>
      </c>
    </row>
    <row r="125" spans="1:65" s="2" customFormat="1" ht="16.5" customHeight="1">
      <c r="A125" s="29"/>
      <c r="B125" s="140"/>
      <c r="C125" s="141" t="s">
        <v>82</v>
      </c>
      <c r="D125" s="141" t="s">
        <v>114</v>
      </c>
      <c r="E125" s="142" t="s">
        <v>115</v>
      </c>
      <c r="F125" s="143" t="s">
        <v>116</v>
      </c>
      <c r="G125" s="144" t="s">
        <v>117</v>
      </c>
      <c r="H125" s="145">
        <v>3</v>
      </c>
      <c r="I125" s="146"/>
      <c r="J125" s="147">
        <f>ROUND(I125*H125,2)</f>
        <v>0</v>
      </c>
      <c r="K125" s="148"/>
      <c r="L125" s="30"/>
      <c r="M125" s="149" t="s">
        <v>1</v>
      </c>
      <c r="N125" s="150" t="s">
        <v>40</v>
      </c>
      <c r="O125" s="56"/>
      <c r="P125" s="151">
        <f>O125*H125</f>
        <v>0</v>
      </c>
      <c r="Q125" s="151">
        <v>1.29689E-3</v>
      </c>
      <c r="R125" s="151">
        <f>Q125*H125</f>
        <v>3.8906699999999997E-3</v>
      </c>
      <c r="S125" s="151">
        <v>0</v>
      </c>
      <c r="T125" s="152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3" t="s">
        <v>118</v>
      </c>
      <c r="AT125" s="153" t="s">
        <v>114</v>
      </c>
      <c r="AU125" s="153" t="s">
        <v>82</v>
      </c>
      <c r="AY125" s="14" t="s">
        <v>113</v>
      </c>
      <c r="BE125" s="154">
        <f>IF(N125="základná",J125,0)</f>
        <v>0</v>
      </c>
      <c r="BF125" s="154">
        <f>IF(N125="znížená",J125,0)</f>
        <v>0</v>
      </c>
      <c r="BG125" s="154">
        <f>IF(N125="zákl. prenesená",J125,0)</f>
        <v>0</v>
      </c>
      <c r="BH125" s="154">
        <f>IF(N125="zníž. prenesená",J125,0)</f>
        <v>0</v>
      </c>
      <c r="BI125" s="154">
        <f>IF(N125="nulová",J125,0)</f>
        <v>0</v>
      </c>
      <c r="BJ125" s="14" t="s">
        <v>119</v>
      </c>
      <c r="BK125" s="154">
        <f>ROUND(I125*H125,2)</f>
        <v>0</v>
      </c>
      <c r="BL125" s="14" t="s">
        <v>118</v>
      </c>
      <c r="BM125" s="153" t="s">
        <v>120</v>
      </c>
    </row>
    <row r="126" spans="1:65" s="2" customFormat="1" ht="16.5" customHeight="1">
      <c r="A126" s="29"/>
      <c r="B126" s="140"/>
      <c r="C126" s="155" t="s">
        <v>119</v>
      </c>
      <c r="D126" s="155" t="s">
        <v>121</v>
      </c>
      <c r="E126" s="156" t="s">
        <v>122</v>
      </c>
      <c r="F126" s="157" t="s">
        <v>123</v>
      </c>
      <c r="G126" s="158" t="s">
        <v>117</v>
      </c>
      <c r="H126" s="159">
        <v>3</v>
      </c>
      <c r="I126" s="160"/>
      <c r="J126" s="161">
        <f>ROUND(I126*H126,2)</f>
        <v>0</v>
      </c>
      <c r="K126" s="162"/>
      <c r="L126" s="163"/>
      <c r="M126" s="164" t="s">
        <v>1</v>
      </c>
      <c r="N126" s="165" t="s">
        <v>40</v>
      </c>
      <c r="O126" s="56"/>
      <c r="P126" s="151">
        <f>O126*H126</f>
        <v>0</v>
      </c>
      <c r="Q126" s="151">
        <v>2.3E-2</v>
      </c>
      <c r="R126" s="151">
        <f>Q126*H126</f>
        <v>6.9000000000000006E-2</v>
      </c>
      <c r="S126" s="151">
        <v>0</v>
      </c>
      <c r="T126" s="152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3" t="s">
        <v>124</v>
      </c>
      <c r="AT126" s="153" t="s">
        <v>121</v>
      </c>
      <c r="AU126" s="153" t="s">
        <v>82</v>
      </c>
      <c r="AY126" s="14" t="s">
        <v>113</v>
      </c>
      <c r="BE126" s="154">
        <f>IF(N126="základná",J126,0)</f>
        <v>0</v>
      </c>
      <c r="BF126" s="154">
        <f>IF(N126="znížená",J126,0)</f>
        <v>0</v>
      </c>
      <c r="BG126" s="154">
        <f>IF(N126="zákl. prenesená",J126,0)</f>
        <v>0</v>
      </c>
      <c r="BH126" s="154">
        <f>IF(N126="zníž. prenesená",J126,0)</f>
        <v>0</v>
      </c>
      <c r="BI126" s="154">
        <f>IF(N126="nulová",J126,0)</f>
        <v>0</v>
      </c>
      <c r="BJ126" s="14" t="s">
        <v>119</v>
      </c>
      <c r="BK126" s="154">
        <f>ROUND(I126*H126,2)</f>
        <v>0</v>
      </c>
      <c r="BL126" s="14" t="s">
        <v>118</v>
      </c>
      <c r="BM126" s="153" t="s">
        <v>125</v>
      </c>
    </row>
    <row r="127" spans="1:65" s="2" customFormat="1" ht="24.2" customHeight="1">
      <c r="A127" s="29"/>
      <c r="B127" s="140"/>
      <c r="C127" s="141" t="s">
        <v>126</v>
      </c>
      <c r="D127" s="141" t="s">
        <v>114</v>
      </c>
      <c r="E127" s="142" t="s">
        <v>127</v>
      </c>
      <c r="F127" s="143" t="s">
        <v>128</v>
      </c>
      <c r="G127" s="144" t="s">
        <v>129</v>
      </c>
      <c r="H127" s="145">
        <v>6</v>
      </c>
      <c r="I127" s="146"/>
      <c r="J127" s="147">
        <f>ROUND(I127*H127,2)</f>
        <v>0</v>
      </c>
      <c r="K127" s="148"/>
      <c r="L127" s="30"/>
      <c r="M127" s="149" t="s">
        <v>1</v>
      </c>
      <c r="N127" s="150" t="s">
        <v>40</v>
      </c>
      <c r="O127" s="56"/>
      <c r="P127" s="151">
        <f>O127*H127</f>
        <v>0</v>
      </c>
      <c r="Q127" s="151">
        <v>0</v>
      </c>
      <c r="R127" s="151">
        <f>Q127*H127</f>
        <v>0</v>
      </c>
      <c r="S127" s="151">
        <v>1.2E-2</v>
      </c>
      <c r="T127" s="152">
        <f>S127*H127</f>
        <v>7.2000000000000008E-2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3" t="s">
        <v>118</v>
      </c>
      <c r="AT127" s="153" t="s">
        <v>114</v>
      </c>
      <c r="AU127" s="153" t="s">
        <v>82</v>
      </c>
      <c r="AY127" s="14" t="s">
        <v>113</v>
      </c>
      <c r="BE127" s="154">
        <f>IF(N127="základná",J127,0)</f>
        <v>0</v>
      </c>
      <c r="BF127" s="154">
        <f>IF(N127="znížená",J127,0)</f>
        <v>0</v>
      </c>
      <c r="BG127" s="154">
        <f>IF(N127="zákl. prenesená",J127,0)</f>
        <v>0</v>
      </c>
      <c r="BH127" s="154">
        <f>IF(N127="zníž. prenesená",J127,0)</f>
        <v>0</v>
      </c>
      <c r="BI127" s="154">
        <f>IF(N127="nulová",J127,0)</f>
        <v>0</v>
      </c>
      <c r="BJ127" s="14" t="s">
        <v>119</v>
      </c>
      <c r="BK127" s="154">
        <f>ROUND(I127*H127,2)</f>
        <v>0</v>
      </c>
      <c r="BL127" s="14" t="s">
        <v>118</v>
      </c>
      <c r="BM127" s="153" t="s">
        <v>130</v>
      </c>
    </row>
    <row r="128" spans="1:65" s="12" customFormat="1" ht="25.9" customHeight="1">
      <c r="B128" s="129"/>
      <c r="D128" s="130" t="s">
        <v>73</v>
      </c>
      <c r="E128" s="131" t="s">
        <v>131</v>
      </c>
      <c r="F128" s="131" t="s">
        <v>132</v>
      </c>
      <c r="I128" s="132"/>
      <c r="J128" s="133">
        <f>BK128</f>
        <v>0</v>
      </c>
      <c r="L128" s="129"/>
      <c r="M128" s="134"/>
      <c r="N128" s="135"/>
      <c r="O128" s="135"/>
      <c r="P128" s="136">
        <f>P129+P133</f>
        <v>0</v>
      </c>
      <c r="Q128" s="135"/>
      <c r="R128" s="136">
        <f>R129+R133</f>
        <v>0.1151797</v>
      </c>
      <c r="S128" s="135"/>
      <c r="T128" s="137">
        <f>T129+T133</f>
        <v>0</v>
      </c>
      <c r="AR128" s="130" t="s">
        <v>119</v>
      </c>
      <c r="AT128" s="138" t="s">
        <v>73</v>
      </c>
      <c r="AU128" s="138" t="s">
        <v>74</v>
      </c>
      <c r="AY128" s="130" t="s">
        <v>113</v>
      </c>
      <c r="BK128" s="139">
        <f>BK129+BK133</f>
        <v>0</v>
      </c>
    </row>
    <row r="129" spans="1:65" s="12" customFormat="1" ht="22.9" customHeight="1">
      <c r="B129" s="129"/>
      <c r="D129" s="130" t="s">
        <v>73</v>
      </c>
      <c r="E129" s="166" t="s">
        <v>133</v>
      </c>
      <c r="F129" s="166" t="s">
        <v>134</v>
      </c>
      <c r="I129" s="132"/>
      <c r="J129" s="167">
        <f>BK129</f>
        <v>0</v>
      </c>
      <c r="L129" s="129"/>
      <c r="M129" s="134"/>
      <c r="N129" s="135"/>
      <c r="O129" s="135"/>
      <c r="P129" s="136">
        <f>SUM(P130:P132)</f>
        <v>0</v>
      </c>
      <c r="Q129" s="135"/>
      <c r="R129" s="136">
        <f>SUM(R130:R132)</f>
        <v>8.3979700000000004E-2</v>
      </c>
      <c r="S129" s="135"/>
      <c r="T129" s="137">
        <f>SUM(T130:T132)</f>
        <v>0</v>
      </c>
      <c r="AR129" s="130" t="s">
        <v>119</v>
      </c>
      <c r="AT129" s="138" t="s">
        <v>73</v>
      </c>
      <c r="AU129" s="138" t="s">
        <v>82</v>
      </c>
      <c r="AY129" s="130" t="s">
        <v>113</v>
      </c>
      <c r="BK129" s="139">
        <f>SUM(BK130:BK132)</f>
        <v>0</v>
      </c>
    </row>
    <row r="130" spans="1:65" s="2" customFormat="1" ht="16.5" customHeight="1">
      <c r="A130" s="29"/>
      <c r="B130" s="140"/>
      <c r="C130" s="141" t="s">
        <v>118</v>
      </c>
      <c r="D130" s="141" t="s">
        <v>114</v>
      </c>
      <c r="E130" s="142" t="s">
        <v>135</v>
      </c>
      <c r="F130" s="143" t="s">
        <v>136</v>
      </c>
      <c r="G130" s="144" t="s">
        <v>117</v>
      </c>
      <c r="H130" s="145">
        <v>5</v>
      </c>
      <c r="I130" s="146"/>
      <c r="J130" s="147">
        <f>ROUND(I130*H130,2)</f>
        <v>0</v>
      </c>
      <c r="K130" s="148"/>
      <c r="L130" s="30"/>
      <c r="M130" s="149" t="s">
        <v>1</v>
      </c>
      <c r="N130" s="150" t="s">
        <v>40</v>
      </c>
      <c r="O130" s="56"/>
      <c r="P130" s="151">
        <f>O130*H130</f>
        <v>0</v>
      </c>
      <c r="Q130" s="151">
        <v>2.5939999999999999E-5</v>
      </c>
      <c r="R130" s="151">
        <f>Q130*H130</f>
        <v>1.2970000000000001E-4</v>
      </c>
      <c r="S130" s="151">
        <v>0</v>
      </c>
      <c r="T130" s="152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3" t="s">
        <v>137</v>
      </c>
      <c r="AT130" s="153" t="s">
        <v>114</v>
      </c>
      <c r="AU130" s="153" t="s">
        <v>119</v>
      </c>
      <c r="AY130" s="14" t="s">
        <v>113</v>
      </c>
      <c r="BE130" s="154">
        <f>IF(N130="základná",J130,0)</f>
        <v>0</v>
      </c>
      <c r="BF130" s="154">
        <f>IF(N130="znížená",J130,0)</f>
        <v>0</v>
      </c>
      <c r="BG130" s="154">
        <f>IF(N130="zákl. prenesená",J130,0)</f>
        <v>0</v>
      </c>
      <c r="BH130" s="154">
        <f>IF(N130="zníž. prenesená",J130,0)</f>
        <v>0</v>
      </c>
      <c r="BI130" s="154">
        <f>IF(N130="nulová",J130,0)</f>
        <v>0</v>
      </c>
      <c r="BJ130" s="14" t="s">
        <v>119</v>
      </c>
      <c r="BK130" s="154">
        <f>ROUND(I130*H130,2)</f>
        <v>0</v>
      </c>
      <c r="BL130" s="14" t="s">
        <v>137</v>
      </c>
      <c r="BM130" s="153" t="s">
        <v>138</v>
      </c>
    </row>
    <row r="131" spans="1:65" s="2" customFormat="1" ht="16.5" customHeight="1">
      <c r="A131" s="29"/>
      <c r="B131" s="140"/>
      <c r="C131" s="155" t="s">
        <v>139</v>
      </c>
      <c r="D131" s="155" t="s">
        <v>121</v>
      </c>
      <c r="E131" s="156" t="s">
        <v>140</v>
      </c>
      <c r="F131" s="157" t="s">
        <v>141</v>
      </c>
      <c r="G131" s="158" t="s">
        <v>117</v>
      </c>
      <c r="H131" s="159">
        <v>5</v>
      </c>
      <c r="I131" s="160"/>
      <c r="J131" s="161">
        <f>ROUND(I131*H131,2)</f>
        <v>0</v>
      </c>
      <c r="K131" s="162"/>
      <c r="L131" s="163"/>
      <c r="M131" s="164" t="s">
        <v>1</v>
      </c>
      <c r="N131" s="165" t="s">
        <v>40</v>
      </c>
      <c r="O131" s="56"/>
      <c r="P131" s="151">
        <f>O131*H131</f>
        <v>0</v>
      </c>
      <c r="Q131" s="151">
        <v>1.677E-2</v>
      </c>
      <c r="R131" s="151">
        <f>Q131*H131</f>
        <v>8.3850000000000008E-2</v>
      </c>
      <c r="S131" s="151">
        <v>0</v>
      </c>
      <c r="T131" s="152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3" t="s">
        <v>142</v>
      </c>
      <c r="AT131" s="153" t="s">
        <v>121</v>
      </c>
      <c r="AU131" s="153" t="s">
        <v>119</v>
      </c>
      <c r="AY131" s="14" t="s">
        <v>113</v>
      </c>
      <c r="BE131" s="154">
        <f>IF(N131="základná",J131,0)</f>
        <v>0</v>
      </c>
      <c r="BF131" s="154">
        <f>IF(N131="znížená",J131,0)</f>
        <v>0</v>
      </c>
      <c r="BG131" s="154">
        <f>IF(N131="zákl. prenesená",J131,0)</f>
        <v>0</v>
      </c>
      <c r="BH131" s="154">
        <f>IF(N131="zníž. prenesená",J131,0)</f>
        <v>0</v>
      </c>
      <c r="BI131" s="154">
        <f>IF(N131="nulová",J131,0)</f>
        <v>0</v>
      </c>
      <c r="BJ131" s="14" t="s">
        <v>119</v>
      </c>
      <c r="BK131" s="154">
        <f>ROUND(I131*H131,2)</f>
        <v>0</v>
      </c>
      <c r="BL131" s="14" t="s">
        <v>137</v>
      </c>
      <c r="BM131" s="153" t="s">
        <v>143</v>
      </c>
    </row>
    <row r="132" spans="1:65" s="2" customFormat="1" ht="24.2" customHeight="1">
      <c r="A132" s="29"/>
      <c r="B132" s="140"/>
      <c r="C132" s="141" t="s">
        <v>144</v>
      </c>
      <c r="D132" s="141" t="s">
        <v>114</v>
      </c>
      <c r="E132" s="142" t="s">
        <v>145</v>
      </c>
      <c r="F132" s="143" t="s">
        <v>146</v>
      </c>
      <c r="G132" s="144" t="s">
        <v>147</v>
      </c>
      <c r="H132" s="168"/>
      <c r="I132" s="146"/>
      <c r="J132" s="147">
        <f>ROUND(I132*H132,2)</f>
        <v>0</v>
      </c>
      <c r="K132" s="148"/>
      <c r="L132" s="30"/>
      <c r="M132" s="149" t="s">
        <v>1</v>
      </c>
      <c r="N132" s="150" t="s">
        <v>40</v>
      </c>
      <c r="O132" s="56"/>
      <c r="P132" s="151">
        <f>O132*H132</f>
        <v>0</v>
      </c>
      <c r="Q132" s="151">
        <v>0</v>
      </c>
      <c r="R132" s="151">
        <f>Q132*H132</f>
        <v>0</v>
      </c>
      <c r="S132" s="151">
        <v>0</v>
      </c>
      <c r="T132" s="152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3" t="s">
        <v>137</v>
      </c>
      <c r="AT132" s="153" t="s">
        <v>114</v>
      </c>
      <c r="AU132" s="153" t="s">
        <v>119</v>
      </c>
      <c r="AY132" s="14" t="s">
        <v>113</v>
      </c>
      <c r="BE132" s="154">
        <f>IF(N132="základná",J132,0)</f>
        <v>0</v>
      </c>
      <c r="BF132" s="154">
        <f>IF(N132="znížená",J132,0)</f>
        <v>0</v>
      </c>
      <c r="BG132" s="154">
        <f>IF(N132="zákl. prenesená",J132,0)</f>
        <v>0</v>
      </c>
      <c r="BH132" s="154">
        <f>IF(N132="zníž. prenesená",J132,0)</f>
        <v>0</v>
      </c>
      <c r="BI132" s="154">
        <f>IF(N132="nulová",J132,0)</f>
        <v>0</v>
      </c>
      <c r="BJ132" s="14" t="s">
        <v>119</v>
      </c>
      <c r="BK132" s="154">
        <f>ROUND(I132*H132,2)</f>
        <v>0</v>
      </c>
      <c r="BL132" s="14" t="s">
        <v>137</v>
      </c>
      <c r="BM132" s="153" t="s">
        <v>148</v>
      </c>
    </row>
    <row r="133" spans="1:65" s="12" customFormat="1" ht="22.9" customHeight="1">
      <c r="B133" s="129"/>
      <c r="D133" s="130" t="s">
        <v>73</v>
      </c>
      <c r="E133" s="166" t="s">
        <v>149</v>
      </c>
      <c r="F133" s="166" t="s">
        <v>150</v>
      </c>
      <c r="I133" s="132"/>
      <c r="J133" s="167">
        <f>BK133</f>
        <v>0</v>
      </c>
      <c r="L133" s="129"/>
      <c r="M133" s="134"/>
      <c r="N133" s="135"/>
      <c r="O133" s="135"/>
      <c r="P133" s="136">
        <f>SUM(P134:P136)</f>
        <v>0</v>
      </c>
      <c r="Q133" s="135"/>
      <c r="R133" s="136">
        <f>SUM(R134:R136)</f>
        <v>3.1199999999999999E-2</v>
      </c>
      <c r="S133" s="135"/>
      <c r="T133" s="137">
        <f>SUM(T134:T136)</f>
        <v>0</v>
      </c>
      <c r="AR133" s="130" t="s">
        <v>119</v>
      </c>
      <c r="AT133" s="138" t="s">
        <v>73</v>
      </c>
      <c r="AU133" s="138" t="s">
        <v>82</v>
      </c>
      <c r="AY133" s="130" t="s">
        <v>113</v>
      </c>
      <c r="BK133" s="139">
        <f>SUM(BK134:BK136)</f>
        <v>0</v>
      </c>
    </row>
    <row r="134" spans="1:65" s="2" customFormat="1" ht="33" customHeight="1">
      <c r="A134" s="29"/>
      <c r="B134" s="140"/>
      <c r="C134" s="141" t="s">
        <v>151</v>
      </c>
      <c r="D134" s="141" t="s">
        <v>114</v>
      </c>
      <c r="E134" s="142" t="s">
        <v>152</v>
      </c>
      <c r="F134" s="143" t="s">
        <v>153</v>
      </c>
      <c r="G134" s="144" t="s">
        <v>117</v>
      </c>
      <c r="H134" s="145">
        <v>1</v>
      </c>
      <c r="I134" s="146"/>
      <c r="J134" s="147">
        <f>ROUND(I134*H134,2)</f>
        <v>0</v>
      </c>
      <c r="K134" s="148"/>
      <c r="L134" s="30"/>
      <c r="M134" s="149" t="s">
        <v>1</v>
      </c>
      <c r="N134" s="150" t="s">
        <v>40</v>
      </c>
      <c r="O134" s="56"/>
      <c r="P134" s="151">
        <f>O134*H134</f>
        <v>0</v>
      </c>
      <c r="Q134" s="151">
        <v>1.1999999999999999E-3</v>
      </c>
      <c r="R134" s="151">
        <f>Q134*H134</f>
        <v>1.1999999999999999E-3</v>
      </c>
      <c r="S134" s="151">
        <v>0</v>
      </c>
      <c r="T134" s="152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3" t="s">
        <v>137</v>
      </c>
      <c r="AT134" s="153" t="s">
        <v>114</v>
      </c>
      <c r="AU134" s="153" t="s">
        <v>119</v>
      </c>
      <c r="AY134" s="14" t="s">
        <v>113</v>
      </c>
      <c r="BE134" s="154">
        <f>IF(N134="základná",J134,0)</f>
        <v>0</v>
      </c>
      <c r="BF134" s="154">
        <f>IF(N134="znížená",J134,0)</f>
        <v>0</v>
      </c>
      <c r="BG134" s="154">
        <f>IF(N134="zákl. prenesená",J134,0)</f>
        <v>0</v>
      </c>
      <c r="BH134" s="154">
        <f>IF(N134="zníž. prenesená",J134,0)</f>
        <v>0</v>
      </c>
      <c r="BI134" s="154">
        <f>IF(N134="nulová",J134,0)</f>
        <v>0</v>
      </c>
      <c r="BJ134" s="14" t="s">
        <v>119</v>
      </c>
      <c r="BK134" s="154">
        <f>ROUND(I134*H134,2)</f>
        <v>0</v>
      </c>
      <c r="BL134" s="14" t="s">
        <v>137</v>
      </c>
      <c r="BM134" s="153" t="s">
        <v>154</v>
      </c>
    </row>
    <row r="135" spans="1:65" s="2" customFormat="1" ht="16.5" customHeight="1">
      <c r="A135" s="29"/>
      <c r="B135" s="140"/>
      <c r="C135" s="155" t="s">
        <v>124</v>
      </c>
      <c r="D135" s="155" t="s">
        <v>121</v>
      </c>
      <c r="E135" s="156" t="s">
        <v>155</v>
      </c>
      <c r="F135" s="157" t="s">
        <v>156</v>
      </c>
      <c r="G135" s="158" t="s">
        <v>117</v>
      </c>
      <c r="H135" s="159">
        <v>1</v>
      </c>
      <c r="I135" s="160"/>
      <c r="J135" s="161">
        <f>ROUND(I135*H135,2)</f>
        <v>0</v>
      </c>
      <c r="K135" s="162"/>
      <c r="L135" s="163"/>
      <c r="M135" s="164" t="s">
        <v>1</v>
      </c>
      <c r="N135" s="165" t="s">
        <v>40</v>
      </c>
      <c r="O135" s="56"/>
      <c r="P135" s="151">
        <f>O135*H135</f>
        <v>0</v>
      </c>
      <c r="Q135" s="151">
        <v>0.03</v>
      </c>
      <c r="R135" s="151">
        <f>Q135*H135</f>
        <v>0.03</v>
      </c>
      <c r="S135" s="151">
        <v>0</v>
      </c>
      <c r="T135" s="152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3" t="s">
        <v>142</v>
      </c>
      <c r="AT135" s="153" t="s">
        <v>121</v>
      </c>
      <c r="AU135" s="153" t="s">
        <v>119</v>
      </c>
      <c r="AY135" s="14" t="s">
        <v>113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4" t="s">
        <v>119</v>
      </c>
      <c r="BK135" s="154">
        <f>ROUND(I135*H135,2)</f>
        <v>0</v>
      </c>
      <c r="BL135" s="14" t="s">
        <v>137</v>
      </c>
      <c r="BM135" s="153" t="s">
        <v>157</v>
      </c>
    </row>
    <row r="136" spans="1:65" s="2" customFormat="1" ht="24.2" customHeight="1">
      <c r="A136" s="29"/>
      <c r="B136" s="140"/>
      <c r="C136" s="141" t="s">
        <v>111</v>
      </c>
      <c r="D136" s="141" t="s">
        <v>114</v>
      </c>
      <c r="E136" s="142" t="s">
        <v>158</v>
      </c>
      <c r="F136" s="143" t="s">
        <v>159</v>
      </c>
      <c r="G136" s="144" t="s">
        <v>147</v>
      </c>
      <c r="H136" s="168"/>
      <c r="I136" s="146"/>
      <c r="J136" s="147">
        <f>ROUND(I136*H136,2)</f>
        <v>0</v>
      </c>
      <c r="K136" s="148"/>
      <c r="L136" s="30"/>
      <c r="M136" s="149" t="s">
        <v>1</v>
      </c>
      <c r="N136" s="150" t="s">
        <v>40</v>
      </c>
      <c r="O136" s="56"/>
      <c r="P136" s="151">
        <f>O136*H136</f>
        <v>0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3" t="s">
        <v>137</v>
      </c>
      <c r="AT136" s="153" t="s">
        <v>114</v>
      </c>
      <c r="AU136" s="153" t="s">
        <v>119</v>
      </c>
      <c r="AY136" s="14" t="s">
        <v>113</v>
      </c>
      <c r="BE136" s="154">
        <f>IF(N136="základná",J136,0)</f>
        <v>0</v>
      </c>
      <c r="BF136" s="154">
        <f>IF(N136="znížená",J136,0)</f>
        <v>0</v>
      </c>
      <c r="BG136" s="154">
        <f>IF(N136="zákl. prenesená",J136,0)</f>
        <v>0</v>
      </c>
      <c r="BH136" s="154">
        <f>IF(N136="zníž. prenesená",J136,0)</f>
        <v>0</v>
      </c>
      <c r="BI136" s="154">
        <f>IF(N136="nulová",J136,0)</f>
        <v>0</v>
      </c>
      <c r="BJ136" s="14" t="s">
        <v>119</v>
      </c>
      <c r="BK136" s="154">
        <f>ROUND(I136*H136,2)</f>
        <v>0</v>
      </c>
      <c r="BL136" s="14" t="s">
        <v>137</v>
      </c>
      <c r="BM136" s="153" t="s">
        <v>160</v>
      </c>
    </row>
    <row r="137" spans="1:65" s="12" customFormat="1" ht="25.9" customHeight="1">
      <c r="B137" s="129"/>
      <c r="D137" s="130" t="s">
        <v>73</v>
      </c>
      <c r="E137" s="131" t="s">
        <v>121</v>
      </c>
      <c r="F137" s="131" t="s">
        <v>161</v>
      </c>
      <c r="I137" s="132"/>
      <c r="J137" s="133">
        <f>BK137</f>
        <v>0</v>
      </c>
      <c r="L137" s="129"/>
      <c r="M137" s="134"/>
      <c r="N137" s="135"/>
      <c r="O137" s="135"/>
      <c r="P137" s="136">
        <f>P138</f>
        <v>0</v>
      </c>
      <c r="Q137" s="135"/>
      <c r="R137" s="136">
        <f>R138</f>
        <v>1.7850000000000001E-2</v>
      </c>
      <c r="S137" s="135"/>
      <c r="T137" s="137">
        <f>T138</f>
        <v>0</v>
      </c>
      <c r="AR137" s="130" t="s">
        <v>126</v>
      </c>
      <c r="AT137" s="138" t="s">
        <v>73</v>
      </c>
      <c r="AU137" s="138" t="s">
        <v>74</v>
      </c>
      <c r="AY137" s="130" t="s">
        <v>113</v>
      </c>
      <c r="BK137" s="139">
        <f>BK138</f>
        <v>0</v>
      </c>
    </row>
    <row r="138" spans="1:65" s="12" customFormat="1" ht="22.9" customHeight="1">
      <c r="B138" s="129"/>
      <c r="D138" s="130" t="s">
        <v>73</v>
      </c>
      <c r="E138" s="166" t="s">
        <v>162</v>
      </c>
      <c r="F138" s="166" t="s">
        <v>163</v>
      </c>
      <c r="I138" s="132"/>
      <c r="J138" s="167">
        <f>BK138</f>
        <v>0</v>
      </c>
      <c r="L138" s="129"/>
      <c r="M138" s="134"/>
      <c r="N138" s="135"/>
      <c r="O138" s="135"/>
      <c r="P138" s="136">
        <f>SUM(P139:P146)</f>
        <v>0</v>
      </c>
      <c r="Q138" s="135"/>
      <c r="R138" s="136">
        <f>SUM(R139:R146)</f>
        <v>1.7850000000000001E-2</v>
      </c>
      <c r="S138" s="135"/>
      <c r="T138" s="137">
        <f>SUM(T139:T146)</f>
        <v>0</v>
      </c>
      <c r="AR138" s="130" t="s">
        <v>126</v>
      </c>
      <c r="AT138" s="138" t="s">
        <v>73</v>
      </c>
      <c r="AU138" s="138" t="s">
        <v>82</v>
      </c>
      <c r="AY138" s="130" t="s">
        <v>113</v>
      </c>
      <c r="BK138" s="139">
        <f>SUM(BK139:BK146)</f>
        <v>0</v>
      </c>
    </row>
    <row r="139" spans="1:65" s="2" customFormat="1" ht="16.5" customHeight="1">
      <c r="A139" s="29"/>
      <c r="B139" s="140"/>
      <c r="C139" s="141" t="s">
        <v>164</v>
      </c>
      <c r="D139" s="141" t="s">
        <v>114</v>
      </c>
      <c r="E139" s="142" t="s">
        <v>165</v>
      </c>
      <c r="F139" s="143" t="s">
        <v>166</v>
      </c>
      <c r="G139" s="144" t="s">
        <v>129</v>
      </c>
      <c r="H139" s="145">
        <v>105</v>
      </c>
      <c r="I139" s="146"/>
      <c r="J139" s="147">
        <f t="shared" ref="J139:J146" si="0">ROUND(I139*H139,2)</f>
        <v>0</v>
      </c>
      <c r="K139" s="148"/>
      <c r="L139" s="30"/>
      <c r="M139" s="149" t="s">
        <v>1</v>
      </c>
      <c r="N139" s="150" t="s">
        <v>40</v>
      </c>
      <c r="O139" s="56"/>
      <c r="P139" s="151">
        <f t="shared" ref="P139:P146" si="1">O139*H139</f>
        <v>0</v>
      </c>
      <c r="Q139" s="151">
        <v>0</v>
      </c>
      <c r="R139" s="151">
        <f t="shared" ref="R139:R146" si="2">Q139*H139</f>
        <v>0</v>
      </c>
      <c r="S139" s="151">
        <v>0</v>
      </c>
      <c r="T139" s="152">
        <f t="shared" ref="T139:T146" si="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3" t="s">
        <v>167</v>
      </c>
      <c r="AT139" s="153" t="s">
        <v>114</v>
      </c>
      <c r="AU139" s="153" t="s">
        <v>119</v>
      </c>
      <c r="AY139" s="14" t="s">
        <v>113</v>
      </c>
      <c r="BE139" s="154">
        <f t="shared" ref="BE139:BE146" si="4">IF(N139="základná",J139,0)</f>
        <v>0</v>
      </c>
      <c r="BF139" s="154">
        <f t="shared" ref="BF139:BF146" si="5">IF(N139="znížená",J139,0)</f>
        <v>0</v>
      </c>
      <c r="BG139" s="154">
        <f t="shared" ref="BG139:BG146" si="6">IF(N139="zákl. prenesená",J139,0)</f>
        <v>0</v>
      </c>
      <c r="BH139" s="154">
        <f t="shared" ref="BH139:BH146" si="7">IF(N139="zníž. prenesená",J139,0)</f>
        <v>0</v>
      </c>
      <c r="BI139" s="154">
        <f t="shared" ref="BI139:BI146" si="8">IF(N139="nulová",J139,0)</f>
        <v>0</v>
      </c>
      <c r="BJ139" s="14" t="s">
        <v>119</v>
      </c>
      <c r="BK139" s="154">
        <f t="shared" ref="BK139:BK146" si="9">ROUND(I139*H139,2)</f>
        <v>0</v>
      </c>
      <c r="BL139" s="14" t="s">
        <v>167</v>
      </c>
      <c r="BM139" s="153" t="s">
        <v>168</v>
      </c>
    </row>
    <row r="140" spans="1:65" s="2" customFormat="1" ht="16.5" customHeight="1">
      <c r="A140" s="29"/>
      <c r="B140" s="140"/>
      <c r="C140" s="155" t="s">
        <v>169</v>
      </c>
      <c r="D140" s="155" t="s">
        <v>121</v>
      </c>
      <c r="E140" s="156" t="s">
        <v>170</v>
      </c>
      <c r="F140" s="157" t="s">
        <v>171</v>
      </c>
      <c r="G140" s="158" t="s">
        <v>129</v>
      </c>
      <c r="H140" s="159">
        <v>105</v>
      </c>
      <c r="I140" s="160"/>
      <c r="J140" s="161">
        <f t="shared" si="0"/>
        <v>0</v>
      </c>
      <c r="K140" s="162"/>
      <c r="L140" s="163"/>
      <c r="M140" s="164" t="s">
        <v>1</v>
      </c>
      <c r="N140" s="165" t="s">
        <v>40</v>
      </c>
      <c r="O140" s="56"/>
      <c r="P140" s="151">
        <f t="shared" si="1"/>
        <v>0</v>
      </c>
      <c r="Q140" s="151">
        <v>1.7000000000000001E-4</v>
      </c>
      <c r="R140" s="151">
        <f t="shared" si="2"/>
        <v>1.7850000000000001E-2</v>
      </c>
      <c r="S140" s="151">
        <v>0</v>
      </c>
      <c r="T140" s="152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3" t="s">
        <v>172</v>
      </c>
      <c r="AT140" s="153" t="s">
        <v>121</v>
      </c>
      <c r="AU140" s="153" t="s">
        <v>119</v>
      </c>
      <c r="AY140" s="14" t="s">
        <v>113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4" t="s">
        <v>119</v>
      </c>
      <c r="BK140" s="154">
        <f t="shared" si="9"/>
        <v>0</v>
      </c>
      <c r="BL140" s="14" t="s">
        <v>172</v>
      </c>
      <c r="BM140" s="153" t="s">
        <v>173</v>
      </c>
    </row>
    <row r="141" spans="1:65" s="2" customFormat="1" ht="16.5" customHeight="1">
      <c r="A141" s="29"/>
      <c r="B141" s="140"/>
      <c r="C141" s="141" t="s">
        <v>174</v>
      </c>
      <c r="D141" s="141" t="s">
        <v>114</v>
      </c>
      <c r="E141" s="142" t="s">
        <v>175</v>
      </c>
      <c r="F141" s="143" t="s">
        <v>176</v>
      </c>
      <c r="G141" s="144" t="s">
        <v>117</v>
      </c>
      <c r="H141" s="145">
        <v>6</v>
      </c>
      <c r="I141" s="146"/>
      <c r="J141" s="147">
        <f t="shared" si="0"/>
        <v>0</v>
      </c>
      <c r="K141" s="148"/>
      <c r="L141" s="30"/>
      <c r="M141" s="149" t="s">
        <v>1</v>
      </c>
      <c r="N141" s="150" t="s">
        <v>40</v>
      </c>
      <c r="O141" s="56"/>
      <c r="P141" s="151">
        <f t="shared" si="1"/>
        <v>0</v>
      </c>
      <c r="Q141" s="151">
        <v>0</v>
      </c>
      <c r="R141" s="151">
        <f t="shared" si="2"/>
        <v>0</v>
      </c>
      <c r="S141" s="151">
        <v>0</v>
      </c>
      <c r="T141" s="152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3" t="s">
        <v>167</v>
      </c>
      <c r="AT141" s="153" t="s">
        <v>114</v>
      </c>
      <c r="AU141" s="153" t="s">
        <v>119</v>
      </c>
      <c r="AY141" s="14" t="s">
        <v>113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4" t="s">
        <v>119</v>
      </c>
      <c r="BK141" s="154">
        <f t="shared" si="9"/>
        <v>0</v>
      </c>
      <c r="BL141" s="14" t="s">
        <v>167</v>
      </c>
      <c r="BM141" s="153" t="s">
        <v>177</v>
      </c>
    </row>
    <row r="142" spans="1:65" s="2" customFormat="1" ht="16.5" customHeight="1">
      <c r="A142" s="29"/>
      <c r="B142" s="140"/>
      <c r="C142" s="155" t="s">
        <v>178</v>
      </c>
      <c r="D142" s="155" t="s">
        <v>121</v>
      </c>
      <c r="E142" s="156" t="s">
        <v>179</v>
      </c>
      <c r="F142" s="157" t="s">
        <v>180</v>
      </c>
      <c r="G142" s="158" t="s">
        <v>117</v>
      </c>
      <c r="H142" s="159">
        <v>6</v>
      </c>
      <c r="I142" s="160"/>
      <c r="J142" s="161">
        <f t="shared" si="0"/>
        <v>0</v>
      </c>
      <c r="K142" s="162"/>
      <c r="L142" s="163"/>
      <c r="M142" s="164" t="s">
        <v>1</v>
      </c>
      <c r="N142" s="165" t="s">
        <v>40</v>
      </c>
      <c r="O142" s="56"/>
      <c r="P142" s="151">
        <f t="shared" si="1"/>
        <v>0</v>
      </c>
      <c r="Q142" s="151">
        <v>0</v>
      </c>
      <c r="R142" s="151">
        <f t="shared" si="2"/>
        <v>0</v>
      </c>
      <c r="S142" s="151">
        <v>0</v>
      </c>
      <c r="T142" s="152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3" t="s">
        <v>181</v>
      </c>
      <c r="AT142" s="153" t="s">
        <v>121</v>
      </c>
      <c r="AU142" s="153" t="s">
        <v>119</v>
      </c>
      <c r="AY142" s="14" t="s">
        <v>113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4" t="s">
        <v>119</v>
      </c>
      <c r="BK142" s="154">
        <f t="shared" si="9"/>
        <v>0</v>
      </c>
      <c r="BL142" s="14" t="s">
        <v>167</v>
      </c>
      <c r="BM142" s="153" t="s">
        <v>182</v>
      </c>
    </row>
    <row r="143" spans="1:65" s="2" customFormat="1" ht="21.75" customHeight="1">
      <c r="A143" s="29"/>
      <c r="B143" s="140"/>
      <c r="C143" s="141" t="s">
        <v>183</v>
      </c>
      <c r="D143" s="141" t="s">
        <v>114</v>
      </c>
      <c r="E143" s="142" t="s">
        <v>184</v>
      </c>
      <c r="F143" s="143" t="s">
        <v>185</v>
      </c>
      <c r="G143" s="144" t="s">
        <v>129</v>
      </c>
      <c r="H143" s="145">
        <v>105</v>
      </c>
      <c r="I143" s="146"/>
      <c r="J143" s="147">
        <f t="shared" si="0"/>
        <v>0</v>
      </c>
      <c r="K143" s="148"/>
      <c r="L143" s="30"/>
      <c r="M143" s="149" t="s">
        <v>1</v>
      </c>
      <c r="N143" s="150" t="s">
        <v>40</v>
      </c>
      <c r="O143" s="56"/>
      <c r="P143" s="151">
        <f t="shared" si="1"/>
        <v>0</v>
      </c>
      <c r="Q143" s="151">
        <v>0</v>
      </c>
      <c r="R143" s="151">
        <f t="shared" si="2"/>
        <v>0</v>
      </c>
      <c r="S143" s="151">
        <v>0</v>
      </c>
      <c r="T143" s="152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3" t="s">
        <v>167</v>
      </c>
      <c r="AT143" s="153" t="s">
        <v>114</v>
      </c>
      <c r="AU143" s="153" t="s">
        <v>119</v>
      </c>
      <c r="AY143" s="14" t="s">
        <v>113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4" t="s">
        <v>119</v>
      </c>
      <c r="BK143" s="154">
        <f t="shared" si="9"/>
        <v>0</v>
      </c>
      <c r="BL143" s="14" t="s">
        <v>167</v>
      </c>
      <c r="BM143" s="153" t="s">
        <v>186</v>
      </c>
    </row>
    <row r="144" spans="1:65" s="2" customFormat="1" ht="16.5" customHeight="1">
      <c r="A144" s="29"/>
      <c r="B144" s="140"/>
      <c r="C144" s="155" t="s">
        <v>187</v>
      </c>
      <c r="D144" s="155" t="s">
        <v>121</v>
      </c>
      <c r="E144" s="156" t="s">
        <v>188</v>
      </c>
      <c r="F144" s="157" t="s">
        <v>189</v>
      </c>
      <c r="G144" s="158" t="s">
        <v>129</v>
      </c>
      <c r="H144" s="159">
        <v>105</v>
      </c>
      <c r="I144" s="160"/>
      <c r="J144" s="161">
        <f t="shared" si="0"/>
        <v>0</v>
      </c>
      <c r="K144" s="162"/>
      <c r="L144" s="163"/>
      <c r="M144" s="164" t="s">
        <v>1</v>
      </c>
      <c r="N144" s="165" t="s">
        <v>40</v>
      </c>
      <c r="O144" s="56"/>
      <c r="P144" s="151">
        <f t="shared" si="1"/>
        <v>0</v>
      </c>
      <c r="Q144" s="151">
        <v>0</v>
      </c>
      <c r="R144" s="151">
        <f t="shared" si="2"/>
        <v>0</v>
      </c>
      <c r="S144" s="151">
        <v>0</v>
      </c>
      <c r="T144" s="152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3" t="s">
        <v>181</v>
      </c>
      <c r="AT144" s="153" t="s">
        <v>121</v>
      </c>
      <c r="AU144" s="153" t="s">
        <v>119</v>
      </c>
      <c r="AY144" s="14" t="s">
        <v>113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4" t="s">
        <v>119</v>
      </c>
      <c r="BK144" s="154">
        <f t="shared" si="9"/>
        <v>0</v>
      </c>
      <c r="BL144" s="14" t="s">
        <v>167</v>
      </c>
      <c r="BM144" s="153" t="s">
        <v>190</v>
      </c>
    </row>
    <row r="145" spans="1:65" s="2" customFormat="1" ht="16.5" customHeight="1">
      <c r="A145" s="29"/>
      <c r="B145" s="140"/>
      <c r="C145" s="141" t="s">
        <v>137</v>
      </c>
      <c r="D145" s="141" t="s">
        <v>114</v>
      </c>
      <c r="E145" s="142" t="s">
        <v>191</v>
      </c>
      <c r="F145" s="143" t="s">
        <v>192</v>
      </c>
      <c r="G145" s="144" t="s">
        <v>117</v>
      </c>
      <c r="H145" s="145">
        <v>1</v>
      </c>
      <c r="I145" s="146"/>
      <c r="J145" s="147">
        <f t="shared" si="0"/>
        <v>0</v>
      </c>
      <c r="K145" s="148"/>
      <c r="L145" s="30"/>
      <c r="M145" s="149" t="s">
        <v>1</v>
      </c>
      <c r="N145" s="150" t="s">
        <v>40</v>
      </c>
      <c r="O145" s="56"/>
      <c r="P145" s="151">
        <f t="shared" si="1"/>
        <v>0</v>
      </c>
      <c r="Q145" s="151">
        <v>0</v>
      </c>
      <c r="R145" s="151">
        <f t="shared" si="2"/>
        <v>0</v>
      </c>
      <c r="S145" s="151">
        <v>0</v>
      </c>
      <c r="T145" s="152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3" t="s">
        <v>167</v>
      </c>
      <c r="AT145" s="153" t="s">
        <v>114</v>
      </c>
      <c r="AU145" s="153" t="s">
        <v>119</v>
      </c>
      <c r="AY145" s="14" t="s">
        <v>113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4" t="s">
        <v>119</v>
      </c>
      <c r="BK145" s="154">
        <f t="shared" si="9"/>
        <v>0</v>
      </c>
      <c r="BL145" s="14" t="s">
        <v>167</v>
      </c>
      <c r="BM145" s="153" t="s">
        <v>193</v>
      </c>
    </row>
    <row r="146" spans="1:65" s="2" customFormat="1" ht="24.2" customHeight="1">
      <c r="A146" s="29"/>
      <c r="B146" s="140"/>
      <c r="C146" s="141" t="s">
        <v>194</v>
      </c>
      <c r="D146" s="141" t="s">
        <v>114</v>
      </c>
      <c r="E146" s="142" t="s">
        <v>195</v>
      </c>
      <c r="F146" s="143" t="s">
        <v>196</v>
      </c>
      <c r="G146" s="144" t="s">
        <v>147</v>
      </c>
      <c r="H146" s="168"/>
      <c r="I146" s="146"/>
      <c r="J146" s="147">
        <f t="shared" si="0"/>
        <v>0</v>
      </c>
      <c r="K146" s="148"/>
      <c r="L146" s="30"/>
      <c r="M146" s="149" t="s">
        <v>1</v>
      </c>
      <c r="N146" s="150" t="s">
        <v>40</v>
      </c>
      <c r="O146" s="56"/>
      <c r="P146" s="151">
        <f t="shared" si="1"/>
        <v>0</v>
      </c>
      <c r="Q146" s="151">
        <v>0</v>
      </c>
      <c r="R146" s="151">
        <f t="shared" si="2"/>
        <v>0</v>
      </c>
      <c r="S146" s="151">
        <v>0</v>
      </c>
      <c r="T146" s="152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3" t="s">
        <v>167</v>
      </c>
      <c r="AT146" s="153" t="s">
        <v>114</v>
      </c>
      <c r="AU146" s="153" t="s">
        <v>119</v>
      </c>
      <c r="AY146" s="14" t="s">
        <v>113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4" t="s">
        <v>119</v>
      </c>
      <c r="BK146" s="154">
        <f t="shared" si="9"/>
        <v>0</v>
      </c>
      <c r="BL146" s="14" t="s">
        <v>167</v>
      </c>
      <c r="BM146" s="153" t="s">
        <v>197</v>
      </c>
    </row>
    <row r="147" spans="1:65" s="12" customFormat="1" ht="25.9" customHeight="1">
      <c r="B147" s="129"/>
      <c r="D147" s="130" t="s">
        <v>73</v>
      </c>
      <c r="E147" s="131" t="s">
        <v>198</v>
      </c>
      <c r="F147" s="131" t="s">
        <v>199</v>
      </c>
      <c r="I147" s="132"/>
      <c r="J147" s="133">
        <f>BK147</f>
        <v>0</v>
      </c>
      <c r="L147" s="129"/>
      <c r="M147" s="134"/>
      <c r="N147" s="135"/>
      <c r="O147" s="135"/>
      <c r="P147" s="136">
        <f>P148</f>
        <v>0</v>
      </c>
      <c r="Q147" s="135"/>
      <c r="R147" s="136">
        <f>R148</f>
        <v>0</v>
      </c>
      <c r="S147" s="135"/>
      <c r="T147" s="137">
        <f>T148</f>
        <v>0</v>
      </c>
      <c r="AR147" s="130" t="s">
        <v>118</v>
      </c>
      <c r="AT147" s="138" t="s">
        <v>73</v>
      </c>
      <c r="AU147" s="138" t="s">
        <v>74</v>
      </c>
      <c r="AY147" s="130" t="s">
        <v>113</v>
      </c>
      <c r="BK147" s="139">
        <f>BK148</f>
        <v>0</v>
      </c>
    </row>
    <row r="148" spans="1:65" s="2" customFormat="1" ht="37.9" customHeight="1">
      <c r="A148" s="29"/>
      <c r="B148" s="140"/>
      <c r="C148" s="141" t="s">
        <v>200</v>
      </c>
      <c r="D148" s="141" t="s">
        <v>114</v>
      </c>
      <c r="E148" s="142" t="s">
        <v>201</v>
      </c>
      <c r="F148" s="143" t="s">
        <v>202</v>
      </c>
      <c r="G148" s="144" t="s">
        <v>203</v>
      </c>
      <c r="H148" s="145">
        <v>5</v>
      </c>
      <c r="I148" s="146"/>
      <c r="J148" s="147">
        <f>ROUND(I148*H148,2)</f>
        <v>0</v>
      </c>
      <c r="K148" s="148"/>
      <c r="L148" s="30"/>
      <c r="M148" s="169" t="s">
        <v>1</v>
      </c>
      <c r="N148" s="170" t="s">
        <v>40</v>
      </c>
      <c r="O148" s="171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3" t="s">
        <v>204</v>
      </c>
      <c r="AT148" s="153" t="s">
        <v>114</v>
      </c>
      <c r="AU148" s="153" t="s">
        <v>82</v>
      </c>
      <c r="AY148" s="14" t="s">
        <v>113</v>
      </c>
      <c r="BE148" s="154">
        <f>IF(N148="základná",J148,0)</f>
        <v>0</v>
      </c>
      <c r="BF148" s="154">
        <f>IF(N148="znížená",J148,0)</f>
        <v>0</v>
      </c>
      <c r="BG148" s="154">
        <f>IF(N148="zákl. prenesená",J148,0)</f>
        <v>0</v>
      </c>
      <c r="BH148" s="154">
        <f>IF(N148="zníž. prenesená",J148,0)</f>
        <v>0</v>
      </c>
      <c r="BI148" s="154">
        <f>IF(N148="nulová",J148,0)</f>
        <v>0</v>
      </c>
      <c r="BJ148" s="14" t="s">
        <v>119</v>
      </c>
      <c r="BK148" s="154">
        <f>ROUND(I148*H148,2)</f>
        <v>0</v>
      </c>
      <c r="BL148" s="14" t="s">
        <v>204</v>
      </c>
      <c r="BM148" s="153" t="s">
        <v>205</v>
      </c>
    </row>
    <row r="149" spans="1:65" s="2" customFormat="1" ht="6.95" customHeight="1">
      <c r="A149" s="29"/>
      <c r="B149" s="45"/>
      <c r="C149" s="46"/>
      <c r="D149" s="46"/>
      <c r="E149" s="46"/>
      <c r="F149" s="46"/>
      <c r="G149" s="46"/>
      <c r="H149" s="46"/>
      <c r="I149" s="46"/>
      <c r="J149" s="46"/>
      <c r="K149" s="46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autoFilter ref="C122:K148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Oprava pamätnej izby</vt:lpstr>
      <vt:lpstr>'01 - Oprava pamätnej izby'!Názvy_tlače</vt:lpstr>
      <vt:lpstr>'Rekapitulácia stavby'!Názvy_tlače</vt:lpstr>
      <vt:lpstr>'01 - Oprava pamätnej izby'!Oblasť_tlače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</dc:creator>
  <cp:lastModifiedBy>LUPTÁKOVÁ Renáta</cp:lastModifiedBy>
  <dcterms:created xsi:type="dcterms:W3CDTF">2024-09-17T06:26:03Z</dcterms:created>
  <dcterms:modified xsi:type="dcterms:W3CDTF">2024-09-19T10:44:20Z</dcterms:modified>
</cp:coreProperties>
</file>